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840" windowHeight="9150" tabRatio="357"/>
  </bookViews>
  <sheets>
    <sheet name="外发资料0928  " sheetId="5" r:id="rId1"/>
    <sheet name="梅庄回复" sheetId="7" r:id="rId2"/>
    <sheet name="茁腾回复" sheetId="6" state="hidden" r:id="rId3"/>
  </sheets>
  <definedNames>
    <definedName name="_xlnm._FilterDatabase" localSheetId="0" hidden="1">'外发资料0928  '!$A$1:$AJ$37</definedName>
    <definedName name="_xlnm.Print_Area" localSheetId="0">'外发资料0928  '!$A$1:$Z$37</definedName>
  </definedNames>
  <calcPr calcId="162913" concurrentCalc="0"/>
</workbook>
</file>

<file path=xl/calcChain.xml><?xml version="1.0" encoding="utf-8"?>
<calcChain xmlns="http://schemas.openxmlformats.org/spreadsheetml/2006/main">
  <c r="N37" i="5" l="1"/>
  <c r="N36" i="5"/>
  <c r="N35" i="5"/>
  <c r="N34" i="5"/>
  <c r="N33" i="5"/>
  <c r="N32" i="5"/>
  <c r="N31" i="5"/>
  <c r="N30" i="5"/>
  <c r="N29" i="5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N8" i="5"/>
  <c r="N7" i="5"/>
  <c r="N6" i="5"/>
  <c r="N5" i="5"/>
  <c r="N4" i="5"/>
  <c r="N3" i="5"/>
  <c r="K11" i="5"/>
  <c r="K22" i="5"/>
  <c r="K34" i="5"/>
</calcChain>
</file>

<file path=xl/comments1.xml><?xml version="1.0" encoding="utf-8"?>
<comments xmlns="http://schemas.openxmlformats.org/spreadsheetml/2006/main">
  <authors>
    <author>作者</author>
  </authors>
  <commentList>
    <comment ref="O18" authorId="0" shapeId="0">
      <text>
        <r>
          <rPr>
            <b/>
            <sz val="9"/>
            <color indexed="81"/>
            <rFont val="宋体"/>
            <family val="3"/>
            <charset val="134"/>
          </rPr>
          <t>茁腾回复POM料做不了接通知转山圣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O20" authorId="0" shapeId="0">
      <text>
        <r>
          <rPr>
            <b/>
            <sz val="9"/>
            <color indexed="81"/>
            <rFont val="宋体"/>
            <family val="3"/>
            <charset val="134"/>
          </rPr>
          <t>接通知转祥舜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O33" authorId="0" shapeId="0">
      <text>
        <r>
          <rPr>
            <b/>
            <sz val="9"/>
            <color indexed="81"/>
            <rFont val="宋体"/>
            <family val="3"/>
            <charset val="134"/>
          </rPr>
          <t>此为3088复制模上机试问题太多退回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O37" authorId="0" shapeId="0">
      <text>
        <r>
          <rPr>
            <b/>
            <sz val="9"/>
            <color indexed="81"/>
            <rFont val="宋体"/>
            <family val="3"/>
            <charset val="134"/>
          </rPr>
          <t>此为3106复制模上机试问题太多退回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<sst xmlns="http://schemas.openxmlformats.org/spreadsheetml/2006/main" count="396" uniqueCount="238">
  <si>
    <t>序号</t>
    <phoneticPr fontId="1" type="noConversion"/>
  </si>
  <si>
    <t>客戶</t>
    <phoneticPr fontId="3" type="noConversion"/>
  </si>
  <si>
    <t>欠货日期</t>
    <phoneticPr fontId="4" type="noConversion"/>
  </si>
  <si>
    <t>日需求</t>
    <phoneticPr fontId="4" type="noConversion"/>
  </si>
  <si>
    <t>标准用人</t>
    <phoneticPr fontId="1" type="noConversion"/>
  </si>
  <si>
    <t>实际用人</t>
    <phoneticPr fontId="1" type="noConversion"/>
  </si>
  <si>
    <t>后工序</t>
    <phoneticPr fontId="3" type="noConversion"/>
  </si>
  <si>
    <t>生产需用专用治具及设备</t>
    <phoneticPr fontId="1" type="noConversion"/>
  </si>
  <si>
    <t>测量专用治具</t>
    <phoneticPr fontId="1" type="noConversion"/>
  </si>
  <si>
    <t>模具可外发时间</t>
    <phoneticPr fontId="1" type="noConversion"/>
  </si>
  <si>
    <t>Forecast /月</t>
    <phoneticPr fontId="1" type="noConversion"/>
  </si>
  <si>
    <t>备注</t>
    <phoneticPr fontId="3" type="noConversion"/>
  </si>
  <si>
    <t xml:space="preserve"> TOP_CASE</t>
    <phoneticPr fontId="4" type="noConversion"/>
  </si>
  <si>
    <t xml:space="preserve"> BOTTOM_CASE</t>
    <phoneticPr fontId="4" type="noConversion"/>
  </si>
  <si>
    <t>2+2</t>
    <phoneticPr fontId="4" type="noConversion"/>
  </si>
  <si>
    <t xml:space="preserve">正崴 </t>
    <phoneticPr fontId="4" type="noConversion"/>
  </si>
  <si>
    <t xml:space="preserve"> ROTATION_COVER_L</t>
    <phoneticPr fontId="4" type="noConversion"/>
  </si>
  <si>
    <t>145333003012A</t>
    <phoneticPr fontId="4" type="noConversion"/>
  </si>
  <si>
    <t xml:space="preserve"> ROTATION_COVER_R</t>
    <phoneticPr fontId="4" type="noConversion"/>
  </si>
  <si>
    <t>145333003013A</t>
    <phoneticPr fontId="4" type="noConversion"/>
  </si>
  <si>
    <t xml:space="preserve"> TOP_RIM</t>
    <phoneticPr fontId="4" type="noConversion"/>
  </si>
  <si>
    <t xml:space="preserve">TEXAS </t>
    <phoneticPr fontId="4" type="noConversion"/>
  </si>
  <si>
    <t xml:space="preserve"> SM8120 </t>
    <phoneticPr fontId="4" type="noConversion"/>
  </si>
  <si>
    <t xml:space="preserve">汇亿 </t>
    <phoneticPr fontId="4" type="noConversion"/>
  </si>
  <si>
    <t>1*4</t>
  </si>
  <si>
    <t>227319010212A</t>
    <phoneticPr fontId="4" type="noConversion"/>
  </si>
  <si>
    <t>201202010301B</t>
    <phoneticPr fontId="4" type="noConversion"/>
  </si>
  <si>
    <t>201292010903A</t>
    <phoneticPr fontId="4" type="noConversion"/>
  </si>
  <si>
    <t>201292010904A</t>
    <phoneticPr fontId="4" type="noConversion"/>
  </si>
  <si>
    <t>101297027004B</t>
    <phoneticPr fontId="4" type="noConversion"/>
  </si>
  <si>
    <r>
      <t>旭</t>
    </r>
    <r>
      <rPr>
        <sz val="10"/>
        <rFont val="宋体"/>
        <family val="3"/>
        <charset val="134"/>
      </rPr>
      <t>丽</t>
    </r>
    <phoneticPr fontId="4" type="noConversion"/>
  </si>
  <si>
    <t xml:space="preserve">群光 </t>
    <phoneticPr fontId="4" type="noConversion"/>
  </si>
  <si>
    <r>
      <t>旭</t>
    </r>
    <r>
      <rPr>
        <sz val="9"/>
        <rFont val="宋体"/>
        <family val="3"/>
        <charset val="134"/>
      </rPr>
      <t>丽</t>
    </r>
    <r>
      <rPr>
        <sz val="9"/>
        <rFont val="新細明體"/>
        <family val="1"/>
      </rPr>
      <t xml:space="preserve"> </t>
    </r>
    <phoneticPr fontId="4" type="noConversion"/>
  </si>
  <si>
    <r>
      <t>旭</t>
    </r>
    <r>
      <rPr>
        <sz val="10"/>
        <rFont val="宋体"/>
        <family val="3"/>
        <charset val="134"/>
      </rPr>
      <t>丽</t>
    </r>
    <r>
      <rPr>
        <sz val="10"/>
        <rFont val="新細明體"/>
        <family val="1"/>
      </rPr>
      <t xml:space="preserve"> </t>
    </r>
    <phoneticPr fontId="4" type="noConversion"/>
  </si>
  <si>
    <t xml:space="preserve"> BALI </t>
    <phoneticPr fontId="4" type="noConversion"/>
  </si>
  <si>
    <t xml:space="preserve">SD9086 </t>
    <phoneticPr fontId="4" type="noConversion"/>
  </si>
  <si>
    <t xml:space="preserve"> SM2060 </t>
    <phoneticPr fontId="4" type="noConversion"/>
  </si>
  <si>
    <t xml:space="preserve">SM9023G </t>
    <phoneticPr fontId="4" type="noConversion"/>
  </si>
  <si>
    <t xml:space="preserve"> SM9023EP </t>
    <phoneticPr fontId="4" type="noConversion"/>
  </si>
  <si>
    <t>TEXAS</t>
    <phoneticPr fontId="4" type="noConversion"/>
  </si>
  <si>
    <t xml:space="preserve">SM6020 </t>
    <phoneticPr fontId="4" type="noConversion"/>
  </si>
  <si>
    <t xml:space="preserve">SK3320 </t>
    <phoneticPr fontId="4" type="noConversion"/>
  </si>
  <si>
    <t xml:space="preserve"> SM6860 </t>
    <phoneticPr fontId="4" type="noConversion"/>
  </si>
  <si>
    <t xml:space="preserve">SAPELLO_MOUSE </t>
    <phoneticPr fontId="4" type="noConversion"/>
  </si>
  <si>
    <t xml:space="preserve"> SM8121</t>
    <phoneticPr fontId="4" type="noConversion"/>
  </si>
  <si>
    <t xml:space="preserve">DOLCE </t>
    <phoneticPr fontId="4" type="noConversion"/>
  </si>
  <si>
    <t>Chicony</t>
    <phoneticPr fontId="1" type="noConversion"/>
  </si>
  <si>
    <t xml:space="preserve"> AMIGA  </t>
    <phoneticPr fontId="4" type="noConversion"/>
  </si>
  <si>
    <t xml:space="preserve">CS1602 </t>
    <phoneticPr fontId="4" type="noConversion"/>
  </si>
  <si>
    <t xml:space="preserve">SM8190 </t>
    <phoneticPr fontId="4" type="noConversion"/>
  </si>
  <si>
    <r>
      <t xml:space="preserve"> </t>
    </r>
    <r>
      <rPr>
        <sz val="9"/>
        <rFont val="新細明體"/>
        <family val="1"/>
      </rPr>
      <t>支架下</t>
    </r>
    <r>
      <rPr>
        <sz val="9"/>
        <rFont val="宋体"/>
        <family val="3"/>
        <charset val="134"/>
      </rPr>
      <t>盖</t>
    </r>
    <phoneticPr fontId="4" type="noConversion"/>
  </si>
  <si>
    <t>SM6020</t>
    <phoneticPr fontId="4" type="noConversion"/>
  </si>
  <si>
    <t>SKIRT</t>
    <phoneticPr fontId="4" type="noConversion"/>
  </si>
  <si>
    <t xml:space="preserve">PEARL </t>
    <phoneticPr fontId="4" type="noConversion"/>
  </si>
  <si>
    <t>BOTTOM_CASE</t>
    <phoneticPr fontId="4" type="noConversion"/>
  </si>
  <si>
    <t>BATTERY_DOOR_COVER</t>
    <phoneticPr fontId="4" type="noConversion"/>
  </si>
  <si>
    <t>FRONT_FOOT</t>
    <phoneticPr fontId="4" type="noConversion"/>
  </si>
  <si>
    <t>BUTTON_TRACK_L</t>
    <phoneticPr fontId="4" type="noConversion"/>
  </si>
  <si>
    <t>SLIDE_LOCK_L</t>
    <phoneticPr fontId="4" type="noConversion"/>
  </si>
  <si>
    <t>FOOT注塑成型</t>
    <phoneticPr fontId="4" type="noConversion"/>
  </si>
  <si>
    <t>DPI_BOTTOM</t>
    <phoneticPr fontId="4" type="noConversion"/>
  </si>
  <si>
    <t>WHEEL_BRACKET</t>
    <phoneticPr fontId="4" type="noConversion"/>
  </si>
  <si>
    <t>SKIRT_GRAY</t>
    <phoneticPr fontId="4" type="noConversion"/>
  </si>
  <si>
    <t>SPACE_BAR(104US)</t>
    <phoneticPr fontId="4" type="noConversion"/>
  </si>
  <si>
    <t>BUTTON</t>
    <phoneticPr fontId="4" type="noConversion"/>
  </si>
  <si>
    <t>R_LIGHT_GUIDE</t>
    <phoneticPr fontId="4" type="noConversion"/>
  </si>
  <si>
    <t>L_LIGHT_GUIDE</t>
    <phoneticPr fontId="4" type="noConversion"/>
  </si>
  <si>
    <t xml:space="preserve">L_LIGHT_GUIDE_STRIP </t>
    <phoneticPr fontId="4" type="noConversion"/>
  </si>
  <si>
    <t>R_LIGHT_GUIDE_STRIP</t>
    <phoneticPr fontId="4" type="noConversion"/>
  </si>
  <si>
    <t>HANDLE_SADDLE_R注塑成型</t>
    <phoneticPr fontId="4" type="noConversion"/>
  </si>
  <si>
    <t>BLACK(#NI)/TOP_CASE</t>
    <phoneticPr fontId="4" type="noConversion"/>
  </si>
  <si>
    <t>BLACK(#NI)/BOTTOM_WIRED</t>
    <phoneticPr fontId="4" type="noConversion"/>
  </si>
  <si>
    <t>BLACK(#NI)/KEY</t>
    <phoneticPr fontId="4" type="noConversion"/>
  </si>
  <si>
    <t>DONGLE_LOWER_CASE</t>
    <phoneticPr fontId="4" type="noConversion"/>
  </si>
  <si>
    <t>HANDLE_SADDLE_L</t>
    <phoneticPr fontId="4" type="noConversion"/>
  </si>
  <si>
    <t>LOWER_CASE_ASS'Y</t>
    <phoneticPr fontId="4" type="noConversion"/>
  </si>
  <si>
    <t>FOOT</t>
    <phoneticPr fontId="4" type="noConversion"/>
  </si>
  <si>
    <t>HANDLE_OUTER_R</t>
    <phoneticPr fontId="4" type="noConversion"/>
  </si>
  <si>
    <t>SM6860</t>
    <phoneticPr fontId="4" type="noConversion"/>
  </si>
  <si>
    <t>富港</t>
    <phoneticPr fontId="1" type="noConversion"/>
  </si>
  <si>
    <t>811218073201/811218093240</t>
    <phoneticPr fontId="1" type="noConversion"/>
  </si>
  <si>
    <t>811218033088/811218093233</t>
    <phoneticPr fontId="1" type="noConversion"/>
  </si>
  <si>
    <t>811218073204/811218093243</t>
    <phoneticPr fontId="1" type="noConversion"/>
  </si>
  <si>
    <t>TOP_DONGLE</t>
    <phoneticPr fontId="4" type="noConversion"/>
  </si>
  <si>
    <t>ES1208105</t>
    <phoneticPr fontId="1" type="noConversion"/>
  </si>
  <si>
    <t>811218073203/811218093242</t>
    <phoneticPr fontId="1" type="noConversion"/>
  </si>
  <si>
    <t>1.8/1.5</t>
    <phoneticPr fontId="1" type="noConversion"/>
  </si>
  <si>
    <t xml:space="preserve">WHEEL_ROLLER </t>
    <phoneticPr fontId="4" type="noConversion"/>
  </si>
  <si>
    <t>1.4/1.2</t>
    <phoneticPr fontId="1" type="noConversion"/>
  </si>
  <si>
    <t>2+2</t>
    <phoneticPr fontId="1" type="noConversion"/>
  </si>
  <si>
    <t>0.32/0.32</t>
    <phoneticPr fontId="1" type="noConversion"/>
  </si>
  <si>
    <t>7.43/7.45</t>
    <phoneticPr fontId="1" type="noConversion"/>
  </si>
  <si>
    <t>811218033106/811218093246</t>
    <phoneticPr fontId="1" type="noConversion"/>
  </si>
  <si>
    <t>接单日期</t>
    <phoneticPr fontId="4" type="noConversion"/>
  </si>
  <si>
    <t>工单未生产数（PCS)</t>
    <phoneticPr fontId="4" type="noConversion"/>
  </si>
  <si>
    <t>FX-087-002/003（正反面）</t>
    <phoneticPr fontId="1" type="noConversion"/>
  </si>
  <si>
    <t>FX-260-003/004（正反面量测治具）</t>
    <phoneticPr fontId="1" type="noConversion"/>
  </si>
  <si>
    <t>FX-356-009</t>
    <phoneticPr fontId="1" type="noConversion"/>
  </si>
  <si>
    <t>FX-220-009</t>
    <phoneticPr fontId="1" type="noConversion"/>
  </si>
  <si>
    <t>FX-201-004</t>
    <phoneticPr fontId="1" type="noConversion"/>
  </si>
  <si>
    <t>无需用治具</t>
    <phoneticPr fontId="1" type="noConversion"/>
  </si>
  <si>
    <t>FX-202-001</t>
    <phoneticPr fontId="1" type="noConversion"/>
  </si>
  <si>
    <t>FX-319-045/044</t>
    <phoneticPr fontId="1" type="noConversion"/>
  </si>
  <si>
    <t>无需治具</t>
    <phoneticPr fontId="1" type="noConversion"/>
  </si>
  <si>
    <t>FX-392-008</t>
  </si>
  <si>
    <t>FX-392-009</t>
    <phoneticPr fontId="1" type="noConversion"/>
  </si>
  <si>
    <t>FX-292-018</t>
    <phoneticPr fontId="1" type="noConversion"/>
  </si>
  <si>
    <t>FX-292-019</t>
    <phoneticPr fontId="1" type="noConversion"/>
  </si>
  <si>
    <t>FX-146-017</t>
    <phoneticPr fontId="1" type="noConversion"/>
  </si>
  <si>
    <t>FX-201-007</t>
    <phoneticPr fontId="1" type="noConversion"/>
  </si>
  <si>
    <t>FX-297-004</t>
    <phoneticPr fontId="1" type="noConversion"/>
  </si>
  <si>
    <t xml:space="preserve"> FX-239-006</t>
    <phoneticPr fontId="1" type="noConversion"/>
  </si>
  <si>
    <t>FX-149-024</t>
    <phoneticPr fontId="1" type="noConversion"/>
  </si>
  <si>
    <t>FX-149-026</t>
    <phoneticPr fontId="1" type="noConversion"/>
  </si>
  <si>
    <t>350X500X416</t>
  </si>
  <si>
    <t>500X400X509</t>
  </si>
  <si>
    <t>450X380X370</t>
    <phoneticPr fontId="1" type="noConversion"/>
  </si>
  <si>
    <t>400X400X396</t>
  </si>
  <si>
    <t>400X450X376</t>
    <phoneticPr fontId="1" type="noConversion"/>
  </si>
  <si>
    <t>350X500X376</t>
  </si>
  <si>
    <t>200X250X256</t>
  </si>
  <si>
    <t>400X300X336</t>
  </si>
  <si>
    <t>300X250X291</t>
    <phoneticPr fontId="1" type="noConversion"/>
  </si>
  <si>
    <t>450X300X459</t>
    <phoneticPr fontId="1" type="noConversion"/>
  </si>
  <si>
    <t>350X650X446</t>
  </si>
  <si>
    <t>350X500X426</t>
  </si>
  <si>
    <t>350X500X356</t>
  </si>
  <si>
    <t>350X400X396</t>
  </si>
  <si>
    <t>300X300X306</t>
  </si>
  <si>
    <t>270X280X281</t>
  </si>
  <si>
    <t>300X320X381</t>
  </si>
  <si>
    <t>650X350X446</t>
    <phoneticPr fontId="1" type="noConversion"/>
  </si>
  <si>
    <t>250X250X281</t>
  </si>
  <si>
    <t>200X200X246</t>
  </si>
  <si>
    <t>350X450X376</t>
  </si>
  <si>
    <t>450*280*321</t>
  </si>
  <si>
    <t>250X300X282</t>
  </si>
  <si>
    <t>350X300X321</t>
    <phoneticPr fontId="1" type="noConversion"/>
  </si>
  <si>
    <t>250X250X251</t>
  </si>
  <si>
    <t>250X250X261</t>
  </si>
  <si>
    <t>450X800X471</t>
  </si>
  <si>
    <t>450X400X386</t>
    <phoneticPr fontId="1" type="noConversion"/>
  </si>
  <si>
    <t>500X300X361</t>
    <phoneticPr fontId="1" type="noConversion"/>
  </si>
  <si>
    <t>280X250X261</t>
    <phoneticPr fontId="1" type="noConversion"/>
  </si>
  <si>
    <r>
      <t>2D 3D 不全，需自行</t>
    </r>
    <r>
      <rPr>
        <sz val="10"/>
        <rFont val="宋体"/>
        <family val="3"/>
        <charset val="134"/>
      </rPr>
      <t>测</t>
    </r>
    <r>
      <rPr>
        <sz val="10"/>
        <rFont val="新細明體"/>
        <family val="1"/>
      </rPr>
      <t>量</t>
    </r>
    <r>
      <rPr>
        <sz val="10"/>
        <rFont val="宋体"/>
        <family val="3"/>
        <charset val="134"/>
      </rPr>
      <t>实物</t>
    </r>
    <phoneticPr fontId="1" type="noConversion"/>
  </si>
  <si>
    <t>FX-319-031</t>
    <phoneticPr fontId="1" type="noConversion"/>
  </si>
  <si>
    <t>FX-319-033</t>
    <phoneticPr fontId="1" type="noConversion"/>
  </si>
  <si>
    <t>FX-292-007</t>
    <phoneticPr fontId="1" type="noConversion"/>
  </si>
  <si>
    <t>`无治具编号</t>
    <phoneticPr fontId="1" type="noConversion"/>
  </si>
  <si>
    <t>FX-202-004</t>
    <phoneticPr fontId="1" type="noConversion"/>
  </si>
  <si>
    <t>FX-202-002</t>
    <phoneticPr fontId="1" type="noConversion"/>
  </si>
  <si>
    <t>FX-319-038</t>
    <phoneticPr fontId="1" type="noConversion"/>
  </si>
  <si>
    <t>FX-297-010</t>
    <phoneticPr fontId="1" type="noConversion"/>
  </si>
  <si>
    <t>FX-333-001</t>
    <phoneticPr fontId="1" type="noConversion"/>
  </si>
  <si>
    <t>FX-333-003</t>
    <phoneticPr fontId="1" type="noConversion"/>
  </si>
  <si>
    <t>THUMBSTICK_SHIELD_L</t>
    <phoneticPr fontId="4" type="noConversion"/>
  </si>
  <si>
    <t>无需治具</t>
    <phoneticPr fontId="1" type="noConversion"/>
  </si>
  <si>
    <t>无需治具</t>
    <phoneticPr fontId="1" type="noConversion"/>
  </si>
  <si>
    <t>FX-328-022</t>
    <phoneticPr fontId="1" type="noConversion"/>
  </si>
  <si>
    <t>无</t>
    <phoneticPr fontId="1" type="noConversion"/>
  </si>
  <si>
    <t>无</t>
    <phoneticPr fontId="1" type="noConversion"/>
  </si>
  <si>
    <t>无</t>
    <phoneticPr fontId="1" type="noConversion"/>
  </si>
  <si>
    <t>无</t>
    <phoneticPr fontId="1" type="noConversion"/>
  </si>
  <si>
    <t>切水口治具</t>
    <phoneticPr fontId="1" type="noConversion"/>
  </si>
  <si>
    <t>CREEK</t>
    <phoneticPr fontId="1" type="noConversion"/>
  </si>
  <si>
    <t xml:space="preserve"> SUSHI</t>
    <phoneticPr fontId="4" type="noConversion"/>
  </si>
  <si>
    <t>ABS/BASF/GP22</t>
  </si>
  <si>
    <t>ABS/BASF/GP22</t>
    <phoneticPr fontId="1" type="noConversion"/>
  </si>
  <si>
    <t>101292027003A</t>
    <phoneticPr fontId="4" type="noConversion"/>
  </si>
  <si>
    <t>ABS/TAIRILAC/AG15A1</t>
  </si>
  <si>
    <t>PA6+30%GF/LG/GP2300A(W)</t>
  </si>
  <si>
    <t>PA6+30%GF/LG/GP2300A(W)</t>
    <phoneticPr fontId="1" type="noConversion"/>
  </si>
  <si>
    <t>PC/SABIC/141R-701</t>
  </si>
  <si>
    <t>101201027005A</t>
    <phoneticPr fontId="4" type="noConversion"/>
  </si>
  <si>
    <t>101297027014B</t>
    <phoneticPr fontId="4" type="noConversion"/>
  </si>
  <si>
    <t>PC/SABIC/141R-111</t>
  </si>
  <si>
    <t>101297027012B</t>
    <phoneticPr fontId="4" type="noConversion"/>
  </si>
  <si>
    <t>ABS/TAIRILAC</t>
  </si>
  <si>
    <t>101298027012A</t>
    <phoneticPr fontId="4" type="noConversion"/>
  </si>
  <si>
    <t>PC+ABS/SABIC/C6600-111</t>
  </si>
  <si>
    <t>101202027013A</t>
    <phoneticPr fontId="4" type="noConversion"/>
  </si>
  <si>
    <t>101220005006B</t>
    <phoneticPr fontId="4" type="noConversion"/>
  </si>
  <si>
    <t>POM/POLY/M90-44</t>
  </si>
  <si>
    <t>145356138009AR</t>
    <phoneticPr fontId="4" type="noConversion"/>
  </si>
  <si>
    <t>PC+ABS/TAIRILAC/AC2300</t>
  </si>
  <si>
    <t>201241012302A</t>
    <phoneticPr fontId="4" type="noConversion"/>
  </si>
  <si>
    <t>201206013002B</t>
    <phoneticPr fontId="4" type="noConversion"/>
  </si>
  <si>
    <t>ABS/TAIRILAC/AG15A1</t>
    <phoneticPr fontId="1" type="noConversion"/>
  </si>
  <si>
    <t>202328012402A</t>
    <phoneticPr fontId="4" type="noConversion"/>
  </si>
  <si>
    <t>201292010902A</t>
    <phoneticPr fontId="4" type="noConversion"/>
  </si>
  <si>
    <r>
      <t>PC/TEIJIN/L-1250Y+0.8%</t>
    </r>
    <r>
      <rPr>
        <sz val="10"/>
        <rFont val="宋体"/>
        <family val="3"/>
        <charset val="134"/>
      </rPr>
      <t>扩散剂</t>
    </r>
  </si>
  <si>
    <t>201292010901A</t>
    <phoneticPr fontId="4" type="noConversion"/>
  </si>
  <si>
    <t>PC/TEIJIN/L-1250Y</t>
  </si>
  <si>
    <t>101201027003A</t>
    <phoneticPr fontId="4" type="noConversion"/>
  </si>
  <si>
    <t>101260027002A</t>
    <phoneticPr fontId="4" type="noConversion"/>
  </si>
  <si>
    <t>201202010101A</t>
    <phoneticPr fontId="4" type="noConversion"/>
  </si>
  <si>
    <t>227319010111A</t>
    <phoneticPr fontId="4" type="noConversion"/>
  </si>
  <si>
    <t>PC+ABS/LG/GN5008HF</t>
  </si>
  <si>
    <t>227319010213A</t>
    <phoneticPr fontId="4" type="noConversion"/>
  </si>
  <si>
    <t>PC/CHIMEI/122</t>
  </si>
  <si>
    <t>227319011204A</t>
    <phoneticPr fontId="4" type="noConversion"/>
  </si>
  <si>
    <t>印刷</t>
    <phoneticPr fontId="1" type="noConversion"/>
  </si>
  <si>
    <t>无</t>
    <phoneticPr fontId="1" type="noConversion"/>
  </si>
  <si>
    <t>喷漆+印刷</t>
    <phoneticPr fontId="1" type="noConversion"/>
  </si>
  <si>
    <t>喷漆</t>
    <phoneticPr fontId="1" type="noConversion"/>
  </si>
  <si>
    <t>组装</t>
    <phoneticPr fontId="1" type="noConversion"/>
  </si>
  <si>
    <t>喷漆+组装</t>
    <phoneticPr fontId="1" type="noConversion"/>
  </si>
  <si>
    <t>组装</t>
    <phoneticPr fontId="1" type="noConversion"/>
  </si>
  <si>
    <t>印刷</t>
    <phoneticPr fontId="1" type="noConversion"/>
  </si>
  <si>
    <t>无</t>
    <phoneticPr fontId="1" type="noConversion"/>
  </si>
  <si>
    <t>201292010401B</t>
    <phoneticPr fontId="4" type="noConversion"/>
  </si>
  <si>
    <t>印刷+喷漆</t>
    <phoneticPr fontId="1" type="noConversion"/>
  </si>
  <si>
    <t>F03生产中</t>
    <phoneticPr fontId="1" type="noConversion"/>
  </si>
  <si>
    <t>G11生产中</t>
    <phoneticPr fontId="1" type="noConversion"/>
  </si>
  <si>
    <t>F02生产中</t>
    <phoneticPr fontId="1" type="noConversion"/>
  </si>
  <si>
    <t>H03生产中</t>
    <phoneticPr fontId="1" type="noConversion"/>
  </si>
  <si>
    <t>茁藤</t>
    <phoneticPr fontId="1" type="noConversion"/>
  </si>
  <si>
    <t>梅庄</t>
  </si>
  <si>
    <t>茁藤</t>
    <phoneticPr fontId="4" type="noConversion"/>
  </si>
  <si>
    <r>
      <rPr>
        <sz val="11"/>
        <color rgb="FFFF0000"/>
        <rFont val="宋体"/>
        <family val="3"/>
        <charset val="134"/>
        <scheme val="minor"/>
      </rPr>
      <t>梅庄</t>
    </r>
    <r>
      <rPr>
        <sz val="11"/>
        <color theme="1"/>
        <rFont val="宋体"/>
        <family val="3"/>
        <charset val="134"/>
        <scheme val="minor"/>
      </rPr>
      <t>/新廠商待定</t>
    </r>
    <phoneticPr fontId="4" type="noConversion"/>
  </si>
  <si>
    <t>梅莊/德雅</t>
    <phoneticPr fontId="1" type="noConversion"/>
  </si>
  <si>
    <t>梅莊/祥舜/宏营</t>
    <phoneticPr fontId="1" type="noConversion"/>
  </si>
  <si>
    <t>模號</t>
    <phoneticPr fontId="1" type="noConversion"/>
  </si>
  <si>
    <t>穴數</t>
    <phoneticPr fontId="1" type="noConversion"/>
  </si>
  <si>
    <t>噸位</t>
    <phoneticPr fontId="1" type="noConversion"/>
  </si>
  <si>
    <t>週期</t>
    <phoneticPr fontId="1" type="noConversion"/>
  </si>
  <si>
    <t>機種</t>
    <phoneticPr fontId="1" type="noConversion"/>
  </si>
  <si>
    <t>品名</t>
    <phoneticPr fontId="1" type="noConversion"/>
  </si>
  <si>
    <t>品號</t>
    <phoneticPr fontId="1" type="noConversion"/>
  </si>
  <si>
    <t>委外廠商</t>
    <phoneticPr fontId="1" type="noConversion"/>
  </si>
  <si>
    <t>產品單重(G)</t>
    <phoneticPr fontId="1" type="noConversion"/>
  </si>
  <si>
    <t>水口單重(G)</t>
    <phoneticPr fontId="1" type="noConversion"/>
  </si>
  <si>
    <t>材料</t>
    <phoneticPr fontId="1" type="noConversion"/>
  </si>
  <si>
    <t>模具尺寸</t>
    <phoneticPr fontId="1" type="noConversion"/>
  </si>
  <si>
    <t>顶钧新旧费含税价13%</t>
    <phoneticPr fontId="4" type="noConversion"/>
  </si>
  <si>
    <t>127319112010B</t>
    <phoneticPr fontId="4" type="noConversion"/>
  </si>
  <si>
    <r>
      <t>茁藤/转</t>
    </r>
    <r>
      <rPr>
        <sz val="10"/>
        <color rgb="FFFF0000"/>
        <rFont val="宋体"/>
        <family val="3"/>
        <charset val="134"/>
        <scheme val="minor"/>
      </rPr>
      <t>山圣</t>
    </r>
    <phoneticPr fontId="1" type="noConversion"/>
  </si>
  <si>
    <r>
      <t>茁藤/转</t>
    </r>
    <r>
      <rPr>
        <sz val="11"/>
        <color rgb="FFFF0000"/>
        <rFont val="宋体"/>
        <family val="3"/>
        <charset val="134"/>
        <scheme val="minor"/>
      </rPr>
      <t>祥舜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</si>
</sst>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_);[Red]\(0\)"/>
    <numFmt numFmtId="177" formatCode="0_ "/>
    <numFmt numFmtId="178" formatCode="[$-409]yyyy/m/d\ h:mm\ AM/PM;@"/>
    <numFmt numFmtId="179" formatCode="0.00_);[Red]\(0.00\)"/>
    <numFmt numFmtId="180" formatCode="m&quot;月&quot;d&quot;日&quot;;@"/>
    <numFmt numFmtId="181" formatCode="#,##0_);[Red]\(#,##0\)"/>
    <numFmt numFmtId="182" formatCode="0.000_);[Red]\(0.000\)"/>
  </numFmts>
  <fonts count="22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color indexed="8"/>
      <name val="宋体"/>
      <family val="3"/>
      <charset val="136"/>
    </font>
    <font>
      <sz val="9"/>
      <name val="宋体"/>
      <family val="2"/>
      <charset val="136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b/>
      <sz val="10"/>
      <color indexed="8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2"/>
      <name val="新細明體"/>
      <family val="1"/>
    </font>
    <font>
      <sz val="10"/>
      <name val="新細明體"/>
      <family val="1"/>
    </font>
    <font>
      <sz val="10"/>
      <color theme="1"/>
      <name val="新細明體"/>
      <family val="1"/>
    </font>
    <font>
      <sz val="10"/>
      <color indexed="8"/>
      <name val="新細明體"/>
      <family val="1"/>
    </font>
    <font>
      <sz val="9"/>
      <name val="新細明體"/>
      <family val="1"/>
    </font>
    <font>
      <sz val="10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新細明體"/>
      <family val="22"/>
      <charset val="134"/>
    </font>
    <font>
      <sz val="10"/>
      <color rgb="FFFF0000"/>
      <name val="宋体"/>
      <family val="3"/>
      <charset val="134"/>
      <scheme val="minor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>
      <alignment vertical="center"/>
    </xf>
    <xf numFmtId="0" fontId="5" fillId="0" borderId="0">
      <alignment vertical="center"/>
    </xf>
    <xf numFmtId="178" fontId="10" fillId="0" borderId="0"/>
    <xf numFmtId="0" fontId="5" fillId="0" borderId="0">
      <alignment vertical="center"/>
    </xf>
  </cellStyleXfs>
  <cellXfs count="40">
    <xf numFmtId="0" fontId="0" fillId="0" borderId="0" xfId="0"/>
    <xf numFmtId="0" fontId="6" fillId="2" borderId="1" xfId="0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176" fontId="7" fillId="3" borderId="1" xfId="1" applyNumberFormat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58" fontId="9" fillId="2" borderId="1" xfId="0" applyNumberFormat="1" applyFont="1" applyFill="1" applyBorder="1" applyAlignment="1">
      <alignment horizontal="center" vertical="center"/>
    </xf>
    <xf numFmtId="49" fontId="8" fillId="2" borderId="0" xfId="0" applyNumberFormat="1" applyFont="1" applyFill="1" applyAlignment="1">
      <alignment horizontal="center" vertical="center"/>
    </xf>
    <xf numFmtId="176" fontId="8" fillId="2" borderId="0" xfId="0" applyNumberFormat="1" applyFont="1" applyFill="1" applyAlignment="1">
      <alignment horizontal="center" vertical="center"/>
    </xf>
    <xf numFmtId="180" fontId="11" fillId="2" borderId="1" xfId="3" applyNumberFormat="1" applyFont="1" applyFill="1" applyBorder="1" applyAlignment="1">
      <alignment horizontal="center" vertical="center" shrinkToFit="1"/>
    </xf>
    <xf numFmtId="176" fontId="11" fillId="2" borderId="1" xfId="3" applyNumberFormat="1" applyFont="1" applyFill="1" applyBorder="1" applyAlignment="1">
      <alignment horizontal="center" vertical="center" shrinkToFit="1"/>
    </xf>
    <xf numFmtId="176" fontId="14" fillId="2" borderId="1" xfId="3" applyNumberFormat="1" applyFont="1" applyFill="1" applyBorder="1" applyAlignment="1" applyProtection="1">
      <alignment horizontal="center" vertical="center" wrapText="1" shrinkToFit="1"/>
      <protection locked="0"/>
    </xf>
    <xf numFmtId="176" fontId="12" fillId="2" borderId="1" xfId="3" applyNumberFormat="1" applyFont="1" applyFill="1" applyBorder="1" applyAlignment="1" applyProtection="1">
      <alignment horizontal="center" vertical="center" shrinkToFit="1"/>
      <protection locked="0"/>
    </xf>
    <xf numFmtId="177" fontId="14" fillId="2" borderId="1" xfId="3" applyNumberFormat="1" applyFont="1" applyFill="1" applyBorder="1" applyAlignment="1" applyProtection="1">
      <alignment horizontal="center" vertical="center" shrinkToFit="1"/>
      <protection locked="0"/>
    </xf>
    <xf numFmtId="176" fontId="11" fillId="2" borderId="1" xfId="3" applyNumberFormat="1" applyFont="1" applyFill="1" applyBorder="1" applyAlignment="1" applyProtection="1">
      <alignment horizontal="center" vertical="center" wrapText="1" shrinkToFit="1"/>
      <protection locked="0"/>
    </xf>
    <xf numFmtId="176" fontId="11" fillId="2" borderId="1" xfId="3" applyNumberFormat="1" applyFont="1" applyFill="1" applyBorder="1" applyAlignment="1" applyProtection="1">
      <alignment horizontal="center" vertical="center" shrinkToFit="1"/>
      <protection locked="0"/>
    </xf>
    <xf numFmtId="177" fontId="12" fillId="2" borderId="1" xfId="3" applyNumberFormat="1" applyFont="1" applyFill="1" applyBorder="1" applyAlignment="1" applyProtection="1">
      <alignment horizontal="center" vertical="center" shrinkToFit="1"/>
      <protection locked="0"/>
    </xf>
    <xf numFmtId="178" fontId="4" fillId="2" borderId="1" xfId="3" applyNumberFormat="1" applyFont="1" applyFill="1" applyBorder="1" applyAlignment="1" applyProtection="1">
      <alignment horizontal="center" vertical="center" wrapText="1" shrinkToFit="1"/>
      <protection locked="0"/>
    </xf>
    <xf numFmtId="176" fontId="13" fillId="2" borderId="1" xfId="3" applyNumberFormat="1" applyFont="1" applyFill="1" applyBorder="1" applyAlignment="1">
      <alignment horizontal="center" vertical="center" shrinkToFit="1"/>
    </xf>
    <xf numFmtId="178" fontId="14" fillId="2" borderId="1" xfId="3" applyNumberFormat="1" applyFont="1" applyFill="1" applyBorder="1" applyAlignment="1" applyProtection="1">
      <alignment horizontal="center" vertical="center" wrapText="1" shrinkToFit="1"/>
      <protection locked="0"/>
    </xf>
    <xf numFmtId="179" fontId="11" fillId="2" borderId="1" xfId="3" applyNumberFormat="1" applyFont="1" applyFill="1" applyBorder="1" applyAlignment="1">
      <alignment horizontal="center" vertical="center" shrinkToFit="1"/>
    </xf>
    <xf numFmtId="58" fontId="9" fillId="3" borderId="1" xfId="0" applyNumberFormat="1" applyFont="1" applyFill="1" applyBorder="1" applyAlignment="1">
      <alignment horizontal="center" vertical="center"/>
    </xf>
    <xf numFmtId="181" fontId="17" fillId="2" borderId="1" xfId="0" applyNumberFormat="1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181" fontId="17" fillId="2" borderId="1" xfId="0" applyNumberFormat="1" applyFont="1" applyFill="1" applyBorder="1" applyAlignment="1"/>
    <xf numFmtId="176" fontId="12" fillId="2" borderId="3" xfId="3" applyNumberFormat="1" applyFont="1" applyFill="1" applyBorder="1" applyAlignment="1" applyProtection="1">
      <alignment horizontal="center" vertical="center" shrinkToFit="1"/>
      <protection locked="0"/>
    </xf>
    <xf numFmtId="176" fontId="12" fillId="2" borderId="2" xfId="3" applyNumberFormat="1" applyFont="1" applyFill="1" applyBorder="1" applyAlignment="1" applyProtection="1">
      <alignment horizontal="center" vertical="center" shrinkToFit="1"/>
      <protection locked="0"/>
    </xf>
    <xf numFmtId="0" fontId="6" fillId="2" borderId="0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182" fontId="18" fillId="0" borderId="3" xfId="4" applyNumberFormat="1" applyFont="1" applyFill="1" applyBorder="1" applyAlignment="1">
      <alignment horizontal="center" vertical="center"/>
    </xf>
    <xf numFmtId="182" fontId="18" fillId="0" borderId="1" xfId="4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17" fillId="5" borderId="6" xfId="0" applyNumberFormat="1" applyFont="1" applyFill="1" applyBorder="1" applyAlignment="1">
      <alignment horizontal="center" wrapText="1"/>
    </xf>
    <xf numFmtId="0" fontId="17" fillId="5" borderId="7" xfId="0" applyNumberFormat="1" applyFont="1" applyFill="1" applyBorder="1" applyAlignment="1">
      <alignment horizontal="center" wrapText="1"/>
    </xf>
  </cellXfs>
  <cellStyles count="5">
    <cellStyle name="常规" xfId="0" builtinId="0"/>
    <cellStyle name="常规 2" xfId="3"/>
    <cellStyle name="常规 3" xfId="2"/>
    <cellStyle name="一般 3" xfId="1"/>
    <cellStyle name="一般 5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41</xdr:row>
      <xdr:rowOff>0</xdr:rowOff>
    </xdr:from>
    <xdr:to>
      <xdr:col>19</xdr:col>
      <xdr:colOff>22099</xdr:colOff>
      <xdr:row>68</xdr:row>
      <xdr:rowOff>213241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7188" y="12596813"/>
          <a:ext cx="13714286" cy="85714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19050</xdr:rowOff>
    </xdr:from>
    <xdr:to>
      <xdr:col>19</xdr:col>
      <xdr:colOff>684086</xdr:colOff>
      <xdr:row>51</xdr:row>
      <xdr:rowOff>17978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3714286" cy="85714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19</xdr:col>
      <xdr:colOff>684086</xdr:colOff>
      <xdr:row>100</xdr:row>
      <xdr:rowOff>170378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743950"/>
          <a:ext cx="13714286" cy="85714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101</xdr:row>
      <xdr:rowOff>0</xdr:rowOff>
    </xdr:from>
    <xdr:to>
      <xdr:col>19</xdr:col>
      <xdr:colOff>684086</xdr:colOff>
      <xdr:row>150</xdr:row>
      <xdr:rowOff>170378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7316450"/>
          <a:ext cx="13714286" cy="85714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151</xdr:row>
      <xdr:rowOff>0</xdr:rowOff>
    </xdr:from>
    <xdr:to>
      <xdr:col>19</xdr:col>
      <xdr:colOff>684086</xdr:colOff>
      <xdr:row>200</xdr:row>
      <xdr:rowOff>170378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25888950"/>
          <a:ext cx="13714286" cy="857142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44</xdr:row>
      <xdr:rowOff>9525</xdr:rowOff>
    </xdr:from>
    <xdr:to>
      <xdr:col>20</xdr:col>
      <xdr:colOff>36386</xdr:colOff>
      <xdr:row>94</xdr:row>
      <xdr:rowOff>8453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7553325"/>
          <a:ext cx="13714286" cy="85714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19</xdr:col>
      <xdr:colOff>684086</xdr:colOff>
      <xdr:row>50</xdr:row>
      <xdr:rowOff>170378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71450"/>
          <a:ext cx="13714286" cy="85714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38"/>
  <sheetViews>
    <sheetView tabSelected="1" zoomScale="80" zoomScaleNormal="80" workbookViewId="0">
      <pane xSplit="9" ySplit="1" topLeftCell="N2" activePane="bottomRight" state="frozen"/>
      <selection pane="topRight" activeCell="J1" sqref="J1"/>
      <selection pane="bottomLeft" activeCell="A2" sqref="A2"/>
      <selection pane="bottomRight" activeCell="N39" sqref="N39"/>
    </sheetView>
  </sheetViews>
  <sheetFormatPr defaultColWidth="8.75" defaultRowHeight="24" customHeight="1"/>
  <cols>
    <col min="1" max="1" width="4.625" style="5" customWidth="1"/>
    <col min="2" max="2" width="20.25" style="10" customWidth="1"/>
    <col min="3" max="5" width="6.125" style="5" customWidth="1"/>
    <col min="6" max="6" width="7.625" style="5" hidden="1" customWidth="1"/>
    <col min="7" max="7" width="15.75" style="5" customWidth="1"/>
    <col min="8" max="8" width="17.5" style="5" customWidth="1"/>
    <col min="9" max="9" width="16.5" style="11" customWidth="1"/>
    <col min="10" max="13" width="11.5" style="11" hidden="1" customWidth="1"/>
    <col min="14" max="14" width="13.75" style="11" customWidth="1"/>
    <col min="15" max="15" width="16.125" style="5" customWidth="1"/>
    <col min="16" max="17" width="7.875" style="5" customWidth="1"/>
    <col min="18" max="18" width="22.125" style="5" customWidth="1"/>
    <col min="19" max="19" width="23.625" style="5" customWidth="1"/>
    <col min="20" max="21" width="7.25" style="5" customWidth="1"/>
    <col min="22" max="22" width="8.5" style="5" customWidth="1"/>
    <col min="23" max="23" width="13" style="5" customWidth="1"/>
    <col min="24" max="24" width="32.125" style="5" customWidth="1"/>
    <col min="25" max="25" width="8.75" style="5" hidden="1" customWidth="1"/>
    <col min="26" max="26" width="8.75" style="5"/>
    <col min="27" max="27" width="27.75" style="5" customWidth="1"/>
    <col min="28" max="36" width="8.375" style="5" customWidth="1"/>
    <col min="37" max="16384" width="8.75" style="5"/>
  </cols>
  <sheetData>
    <row r="1" spans="1:27" ht="25.5" customHeight="1">
      <c r="A1" s="34" t="s">
        <v>0</v>
      </c>
      <c r="B1" s="36" t="s">
        <v>222</v>
      </c>
      <c r="C1" s="34" t="s">
        <v>223</v>
      </c>
      <c r="D1" s="34" t="s">
        <v>224</v>
      </c>
      <c r="E1" s="34" t="s">
        <v>225</v>
      </c>
      <c r="F1" s="2" t="s">
        <v>1</v>
      </c>
      <c r="G1" s="34" t="s">
        <v>226</v>
      </c>
      <c r="H1" s="34" t="s">
        <v>227</v>
      </c>
      <c r="I1" s="34" t="s">
        <v>228</v>
      </c>
      <c r="J1" s="3" t="s">
        <v>93</v>
      </c>
      <c r="K1" s="3" t="s">
        <v>94</v>
      </c>
      <c r="L1" s="3" t="s">
        <v>2</v>
      </c>
      <c r="M1" s="3" t="s">
        <v>3</v>
      </c>
      <c r="N1" s="38" t="s">
        <v>234</v>
      </c>
      <c r="O1" s="34" t="s">
        <v>229</v>
      </c>
      <c r="P1" s="34" t="s">
        <v>230</v>
      </c>
      <c r="Q1" s="34" t="s">
        <v>231</v>
      </c>
      <c r="R1" s="34" t="s">
        <v>232</v>
      </c>
      <c r="S1" s="34" t="s">
        <v>233</v>
      </c>
      <c r="T1" s="2" t="s">
        <v>4</v>
      </c>
      <c r="U1" s="2" t="s">
        <v>5</v>
      </c>
      <c r="V1" s="4" t="s">
        <v>6</v>
      </c>
      <c r="W1" s="2" t="s">
        <v>7</v>
      </c>
      <c r="X1" s="2" t="s">
        <v>8</v>
      </c>
      <c r="Y1" s="2" t="s">
        <v>9</v>
      </c>
      <c r="Z1" s="2" t="s">
        <v>10</v>
      </c>
      <c r="AA1" s="1" t="s">
        <v>11</v>
      </c>
    </row>
    <row r="2" spans="1:27" ht="15.75" customHeight="1">
      <c r="A2" s="35"/>
      <c r="B2" s="37"/>
      <c r="C2" s="35"/>
      <c r="D2" s="35"/>
      <c r="E2" s="35"/>
      <c r="F2" s="2"/>
      <c r="G2" s="35"/>
      <c r="H2" s="35"/>
      <c r="I2" s="35"/>
      <c r="J2" s="3"/>
      <c r="K2" s="3"/>
      <c r="L2" s="3"/>
      <c r="M2" s="3"/>
      <c r="N2" s="39"/>
      <c r="O2" s="35"/>
      <c r="P2" s="35"/>
      <c r="Q2" s="35"/>
      <c r="R2" s="35"/>
      <c r="S2" s="35"/>
      <c r="T2" s="2"/>
      <c r="U2" s="2"/>
      <c r="V2" s="4"/>
      <c r="W2" s="2"/>
      <c r="X2" s="2"/>
      <c r="Y2" s="2"/>
      <c r="Z2" s="2"/>
      <c r="AA2" s="30"/>
    </row>
    <row r="3" spans="1:27" ht="24" customHeight="1">
      <c r="A3" s="31">
        <v>1</v>
      </c>
      <c r="B3" s="13">
        <v>800318123302</v>
      </c>
      <c r="C3" s="15" t="s">
        <v>14</v>
      </c>
      <c r="D3" s="13">
        <v>150</v>
      </c>
      <c r="E3" s="13">
        <v>24</v>
      </c>
      <c r="F3" s="14" t="s">
        <v>15</v>
      </c>
      <c r="G3" s="14" t="s">
        <v>47</v>
      </c>
      <c r="H3" s="17" t="s">
        <v>16</v>
      </c>
      <c r="I3" s="18" t="s">
        <v>17</v>
      </c>
      <c r="J3" s="12">
        <v>44079</v>
      </c>
      <c r="K3" s="13">
        <v>27168</v>
      </c>
      <c r="L3" s="12">
        <v>44109</v>
      </c>
      <c r="M3" s="13">
        <v>2000</v>
      </c>
      <c r="N3" s="32">
        <f>((68.4/3600*E3/2)*1.13)/2</f>
        <v>0.12882000000000002</v>
      </c>
      <c r="O3" s="27" t="s">
        <v>219</v>
      </c>
      <c r="P3" s="23">
        <v>1.78</v>
      </c>
      <c r="Q3" s="23">
        <v>3.38</v>
      </c>
      <c r="R3" s="13" t="s">
        <v>170</v>
      </c>
      <c r="S3" s="13" t="s">
        <v>115</v>
      </c>
      <c r="T3" s="15">
        <v>2</v>
      </c>
      <c r="U3" s="15">
        <v>1</v>
      </c>
      <c r="V3" s="7" t="s">
        <v>202</v>
      </c>
      <c r="W3" s="8" t="s">
        <v>161</v>
      </c>
      <c r="X3" s="7" t="s">
        <v>153</v>
      </c>
      <c r="Y3" s="9">
        <v>44102</v>
      </c>
      <c r="Z3" s="7">
        <v>32000</v>
      </c>
    </row>
    <row r="4" spans="1:27" ht="24" customHeight="1">
      <c r="A4" s="6">
        <v>2</v>
      </c>
      <c r="B4" s="13">
        <v>800318123302</v>
      </c>
      <c r="C4" s="15" t="s">
        <v>14</v>
      </c>
      <c r="D4" s="13">
        <v>150</v>
      </c>
      <c r="E4" s="13">
        <v>24</v>
      </c>
      <c r="F4" s="14" t="s">
        <v>15</v>
      </c>
      <c r="G4" s="14" t="s">
        <v>47</v>
      </c>
      <c r="H4" s="17" t="s">
        <v>18</v>
      </c>
      <c r="I4" s="18" t="s">
        <v>19</v>
      </c>
      <c r="J4" s="12">
        <v>44079</v>
      </c>
      <c r="K4" s="13">
        <v>27168</v>
      </c>
      <c r="L4" s="12">
        <v>44109</v>
      </c>
      <c r="M4" s="13">
        <v>2000</v>
      </c>
      <c r="N4" s="32">
        <f>((68.4/3600*E4/2)*1.13)/2</f>
        <v>0.12882000000000002</v>
      </c>
      <c r="O4" s="27" t="s">
        <v>219</v>
      </c>
      <c r="P4" s="23">
        <v>1.78</v>
      </c>
      <c r="Q4" s="23">
        <v>3.38</v>
      </c>
      <c r="R4" s="13" t="s">
        <v>171</v>
      </c>
      <c r="S4" s="13" t="s">
        <v>115</v>
      </c>
      <c r="T4" s="15">
        <v>2</v>
      </c>
      <c r="U4" s="15">
        <v>1</v>
      </c>
      <c r="V4" s="7" t="s">
        <v>202</v>
      </c>
      <c r="W4" s="8" t="s">
        <v>162</v>
      </c>
      <c r="X4" s="7" t="s">
        <v>154</v>
      </c>
      <c r="Y4" s="9">
        <v>44102</v>
      </c>
      <c r="Z4" s="7">
        <v>32000</v>
      </c>
    </row>
    <row r="5" spans="1:27" ht="24" customHeight="1">
      <c r="A5" s="6">
        <v>3</v>
      </c>
      <c r="B5" s="13">
        <v>800712031915</v>
      </c>
      <c r="C5" s="16">
        <v>4</v>
      </c>
      <c r="D5" s="13">
        <v>80</v>
      </c>
      <c r="E5" s="13">
        <v>25</v>
      </c>
      <c r="F5" s="17" t="s">
        <v>31</v>
      </c>
      <c r="G5" s="17" t="s">
        <v>34</v>
      </c>
      <c r="H5" s="17" t="s">
        <v>64</v>
      </c>
      <c r="I5" s="18">
        <v>101146005011</v>
      </c>
      <c r="J5" s="12">
        <v>44093</v>
      </c>
      <c r="K5" s="15">
        <v>5000</v>
      </c>
      <c r="L5" s="12">
        <v>44108</v>
      </c>
      <c r="M5" s="13">
        <v>5000</v>
      </c>
      <c r="N5" s="32">
        <f>(42.84/3600*E5/C5)*1.13</f>
        <v>8.404375E-2</v>
      </c>
      <c r="O5" s="6" t="s">
        <v>217</v>
      </c>
      <c r="P5" s="23">
        <v>0.15</v>
      </c>
      <c r="Q5" s="23">
        <v>0.54200000000000004</v>
      </c>
      <c r="R5" s="13" t="s">
        <v>166</v>
      </c>
      <c r="S5" s="13" t="s">
        <v>129</v>
      </c>
      <c r="T5" s="15">
        <v>1</v>
      </c>
      <c r="U5" s="15">
        <v>1</v>
      </c>
      <c r="V5" s="7" t="s">
        <v>202</v>
      </c>
      <c r="W5" s="8" t="s">
        <v>162</v>
      </c>
      <c r="X5" s="6" t="s">
        <v>108</v>
      </c>
      <c r="Y5" s="9">
        <v>44102</v>
      </c>
      <c r="Z5" s="6">
        <v>19470</v>
      </c>
    </row>
    <row r="6" spans="1:27" ht="24" customHeight="1">
      <c r="A6" s="6">
        <v>4</v>
      </c>
      <c r="B6" s="13">
        <v>1584</v>
      </c>
      <c r="C6" s="16">
        <v>4</v>
      </c>
      <c r="D6" s="13">
        <v>80</v>
      </c>
      <c r="E6" s="13">
        <v>26</v>
      </c>
      <c r="F6" s="14" t="s">
        <v>32</v>
      </c>
      <c r="G6" s="14" t="s">
        <v>36</v>
      </c>
      <c r="H6" s="14" t="s">
        <v>73</v>
      </c>
      <c r="I6" s="18">
        <v>101093033008</v>
      </c>
      <c r="J6" s="12">
        <v>44086</v>
      </c>
      <c r="K6" s="15">
        <v>12000</v>
      </c>
      <c r="L6" s="12">
        <v>44109</v>
      </c>
      <c r="M6" s="15">
        <v>12000</v>
      </c>
      <c r="N6" s="32">
        <f>(42.84/3600*E6/C6)*1.13</f>
        <v>8.7405499999999997E-2</v>
      </c>
      <c r="O6" s="6" t="s">
        <v>217</v>
      </c>
      <c r="P6" s="23">
        <v>1.1299999999999999</v>
      </c>
      <c r="Q6" s="23">
        <v>1.1499999999999999</v>
      </c>
      <c r="R6" s="13" t="s">
        <v>172</v>
      </c>
      <c r="S6" s="13" t="s">
        <v>143</v>
      </c>
      <c r="T6" s="15">
        <v>2</v>
      </c>
      <c r="U6" s="15">
        <v>2</v>
      </c>
      <c r="V6" s="7" t="s">
        <v>202</v>
      </c>
      <c r="W6" s="8" t="s">
        <v>162</v>
      </c>
      <c r="X6" s="6" t="s">
        <v>100</v>
      </c>
      <c r="Y6" s="9">
        <v>44102</v>
      </c>
      <c r="Z6" s="6">
        <v>6000</v>
      </c>
    </row>
    <row r="7" spans="1:27" ht="24" customHeight="1">
      <c r="A7" s="6">
        <v>5</v>
      </c>
      <c r="B7" s="13">
        <v>802701204017</v>
      </c>
      <c r="C7" s="16">
        <v>2</v>
      </c>
      <c r="D7" s="13">
        <v>150</v>
      </c>
      <c r="E7" s="13">
        <v>35</v>
      </c>
      <c r="F7" s="17" t="s">
        <v>33</v>
      </c>
      <c r="G7" s="17" t="s">
        <v>42</v>
      </c>
      <c r="H7" s="17" t="s">
        <v>62</v>
      </c>
      <c r="I7" s="18" t="s">
        <v>173</v>
      </c>
      <c r="J7" s="12">
        <v>44092</v>
      </c>
      <c r="K7" s="15">
        <v>3000</v>
      </c>
      <c r="L7" s="12">
        <v>44109</v>
      </c>
      <c r="M7" s="13">
        <v>3000</v>
      </c>
      <c r="N7" s="32">
        <f>(55.28/3600*E7/C7)*1.13</f>
        <v>0.30365611111111113</v>
      </c>
      <c r="O7" s="27" t="s">
        <v>219</v>
      </c>
      <c r="P7" s="23">
        <v>7.59</v>
      </c>
      <c r="Q7" s="23">
        <v>10.1</v>
      </c>
      <c r="R7" s="13" t="s">
        <v>166</v>
      </c>
      <c r="S7" s="13" t="s">
        <v>131</v>
      </c>
      <c r="T7" s="15">
        <v>1</v>
      </c>
      <c r="U7" s="28">
        <v>1</v>
      </c>
      <c r="V7" s="7" t="s">
        <v>202</v>
      </c>
      <c r="W7" s="8" t="s">
        <v>159</v>
      </c>
      <c r="X7" s="6" t="s">
        <v>109</v>
      </c>
      <c r="Y7" s="9">
        <v>44102</v>
      </c>
      <c r="Z7" s="6">
        <v>4300</v>
      </c>
    </row>
    <row r="8" spans="1:27" ht="24" customHeight="1">
      <c r="A8" s="6">
        <v>6</v>
      </c>
      <c r="B8" s="13">
        <v>802717032887</v>
      </c>
      <c r="C8" s="16">
        <v>4</v>
      </c>
      <c r="D8" s="13">
        <v>125</v>
      </c>
      <c r="E8" s="13">
        <v>25</v>
      </c>
      <c r="F8" s="17" t="s">
        <v>33</v>
      </c>
      <c r="G8" s="17" t="s">
        <v>22</v>
      </c>
      <c r="H8" s="17" t="s">
        <v>61</v>
      </c>
      <c r="I8" s="18" t="s">
        <v>174</v>
      </c>
      <c r="J8" s="12">
        <v>44092</v>
      </c>
      <c r="K8" s="15">
        <v>4080</v>
      </c>
      <c r="L8" s="12">
        <v>44109</v>
      </c>
      <c r="M8" s="13">
        <v>3000</v>
      </c>
      <c r="N8" s="32">
        <f>(52.02/3600*E8/C8)*1.13</f>
        <v>0.10205312499999999</v>
      </c>
      <c r="O8" s="27" t="s">
        <v>219</v>
      </c>
      <c r="P8" s="23">
        <v>1.0900000000000001</v>
      </c>
      <c r="Q8" s="23">
        <v>1.04</v>
      </c>
      <c r="R8" s="13" t="s">
        <v>175</v>
      </c>
      <c r="S8" s="13" t="s">
        <v>132</v>
      </c>
      <c r="T8" s="15">
        <v>1</v>
      </c>
      <c r="U8" s="29">
        <v>1</v>
      </c>
      <c r="V8" s="7" t="s">
        <v>202</v>
      </c>
      <c r="W8" s="8" t="s">
        <v>159</v>
      </c>
      <c r="X8" s="7" t="s">
        <v>152</v>
      </c>
      <c r="Y8" s="9">
        <v>44102</v>
      </c>
      <c r="Z8" s="6">
        <v>6000</v>
      </c>
    </row>
    <row r="9" spans="1:27" ht="24" customHeight="1">
      <c r="A9" s="6">
        <v>7</v>
      </c>
      <c r="B9" s="13">
        <v>802717032885</v>
      </c>
      <c r="C9" s="16">
        <v>4</v>
      </c>
      <c r="D9" s="13">
        <v>80</v>
      </c>
      <c r="E9" s="13">
        <v>22</v>
      </c>
      <c r="F9" s="17" t="s">
        <v>33</v>
      </c>
      <c r="G9" s="17" t="s">
        <v>22</v>
      </c>
      <c r="H9" s="17" t="s">
        <v>60</v>
      </c>
      <c r="I9" s="18" t="s">
        <v>176</v>
      </c>
      <c r="J9" s="12">
        <v>44092</v>
      </c>
      <c r="K9" s="15">
        <v>4045</v>
      </c>
      <c r="L9" s="12">
        <v>44109</v>
      </c>
      <c r="M9" s="13">
        <v>3000</v>
      </c>
      <c r="N9" s="32">
        <f>(42.84/3600*E9/C9)*1.13</f>
        <v>7.3958499999999996E-2</v>
      </c>
      <c r="O9" s="6" t="s">
        <v>216</v>
      </c>
      <c r="P9" s="23">
        <v>0.21</v>
      </c>
      <c r="Q9" s="23">
        <v>1.91</v>
      </c>
      <c r="R9" s="13" t="s">
        <v>175</v>
      </c>
      <c r="S9" s="13" t="s">
        <v>133</v>
      </c>
      <c r="T9" s="15">
        <v>1</v>
      </c>
      <c r="U9" s="15">
        <v>1</v>
      </c>
      <c r="V9" s="7" t="s">
        <v>202</v>
      </c>
      <c r="W9" s="8" t="s">
        <v>159</v>
      </c>
      <c r="X9" s="7" t="s">
        <v>103</v>
      </c>
      <c r="Y9" s="9">
        <v>44102</v>
      </c>
      <c r="Z9" s="6">
        <v>6000</v>
      </c>
    </row>
    <row r="10" spans="1:27" ht="24" customHeight="1">
      <c r="A10" s="6">
        <v>8</v>
      </c>
      <c r="B10" s="13">
        <v>802717032880</v>
      </c>
      <c r="C10" s="16">
        <v>2</v>
      </c>
      <c r="D10" s="13">
        <v>150</v>
      </c>
      <c r="E10" s="13">
        <v>30</v>
      </c>
      <c r="F10" s="17" t="s">
        <v>33</v>
      </c>
      <c r="G10" s="17" t="s">
        <v>22</v>
      </c>
      <c r="H10" s="17" t="s">
        <v>54</v>
      </c>
      <c r="I10" s="18" t="s">
        <v>29</v>
      </c>
      <c r="J10" s="12">
        <v>44092</v>
      </c>
      <c r="K10" s="15">
        <v>4165</v>
      </c>
      <c r="L10" s="12">
        <v>44109</v>
      </c>
      <c r="M10" s="13">
        <v>3000</v>
      </c>
      <c r="N10" s="32">
        <f>(55.28/3600*E10/C10)*1.13</f>
        <v>0.26027666666666666</v>
      </c>
      <c r="O10" s="27" t="s">
        <v>219</v>
      </c>
      <c r="P10" s="23">
        <v>15.38</v>
      </c>
      <c r="Q10" s="23">
        <v>5.58</v>
      </c>
      <c r="R10" s="13" t="s">
        <v>177</v>
      </c>
      <c r="S10" s="13" t="s">
        <v>134</v>
      </c>
      <c r="T10" s="15">
        <v>1</v>
      </c>
      <c r="U10" s="15">
        <v>1</v>
      </c>
      <c r="V10" s="7" t="s">
        <v>202</v>
      </c>
      <c r="W10" s="8" t="s">
        <v>159</v>
      </c>
      <c r="X10" s="6" t="s">
        <v>110</v>
      </c>
      <c r="Y10" s="9">
        <v>44102</v>
      </c>
      <c r="Z10" s="6">
        <v>6000</v>
      </c>
    </row>
    <row r="11" spans="1:27" ht="24" customHeight="1">
      <c r="A11" s="6">
        <v>9</v>
      </c>
      <c r="B11" s="13">
        <v>802717032901</v>
      </c>
      <c r="C11" s="16" t="s">
        <v>89</v>
      </c>
      <c r="D11" s="13">
        <v>100</v>
      </c>
      <c r="E11" s="13">
        <v>20</v>
      </c>
      <c r="F11" s="17" t="s">
        <v>33</v>
      </c>
      <c r="G11" s="17" t="s">
        <v>44</v>
      </c>
      <c r="H11" s="17" t="s">
        <v>58</v>
      </c>
      <c r="I11" s="18" t="s">
        <v>178</v>
      </c>
      <c r="J11" s="12">
        <v>44093</v>
      </c>
      <c r="K11" s="13">
        <f>290+900</f>
        <v>1190</v>
      </c>
      <c r="L11" s="12">
        <v>44124</v>
      </c>
      <c r="M11" s="13">
        <v>1190</v>
      </c>
      <c r="N11" s="32">
        <f>((48.96/3600*E11/2)*1.13)/2</f>
        <v>7.6839999999999992E-2</v>
      </c>
      <c r="O11" s="25" t="s">
        <v>218</v>
      </c>
      <c r="P11" s="23" t="s">
        <v>90</v>
      </c>
      <c r="Q11" s="23">
        <v>1.1850000000000001</v>
      </c>
      <c r="R11" s="13" t="s">
        <v>179</v>
      </c>
      <c r="S11" s="13" t="s">
        <v>136</v>
      </c>
      <c r="T11" s="15">
        <v>1</v>
      </c>
      <c r="U11" s="15">
        <v>1</v>
      </c>
      <c r="V11" s="7" t="s">
        <v>202</v>
      </c>
      <c r="W11" s="8" t="s">
        <v>162</v>
      </c>
      <c r="X11" s="7" t="s">
        <v>157</v>
      </c>
      <c r="Y11" s="9">
        <v>44102</v>
      </c>
      <c r="Z11" s="6">
        <v>3000</v>
      </c>
    </row>
    <row r="12" spans="1:27" ht="24" customHeight="1">
      <c r="A12" s="6">
        <v>10</v>
      </c>
      <c r="B12" s="13" t="s">
        <v>84</v>
      </c>
      <c r="C12" s="16">
        <v>2</v>
      </c>
      <c r="D12" s="13">
        <v>150</v>
      </c>
      <c r="E12" s="13">
        <v>39</v>
      </c>
      <c r="F12" s="14" t="s">
        <v>32</v>
      </c>
      <c r="G12" s="17" t="s">
        <v>38</v>
      </c>
      <c r="H12" s="17" t="s">
        <v>71</v>
      </c>
      <c r="I12" s="18" t="s">
        <v>180</v>
      </c>
      <c r="J12" s="12">
        <v>44093</v>
      </c>
      <c r="K12" s="15">
        <v>4800</v>
      </c>
      <c r="L12" s="12">
        <v>44099</v>
      </c>
      <c r="M12" s="13">
        <v>4856</v>
      </c>
      <c r="N12" s="32">
        <f>(55.28/3600*E12/C12)*1.13</f>
        <v>0.33835966666666661</v>
      </c>
      <c r="O12" s="27" t="s">
        <v>219</v>
      </c>
      <c r="P12" s="23">
        <v>18.5</v>
      </c>
      <c r="Q12" s="23">
        <v>9.0299999999999994</v>
      </c>
      <c r="R12" s="13" t="s">
        <v>169</v>
      </c>
      <c r="S12" s="13" t="s">
        <v>124</v>
      </c>
      <c r="T12" s="15">
        <v>2</v>
      </c>
      <c r="U12" s="15">
        <v>2</v>
      </c>
      <c r="V12" s="7" t="s">
        <v>202</v>
      </c>
      <c r="W12" s="8" t="s">
        <v>162</v>
      </c>
      <c r="X12" s="7" t="s">
        <v>149</v>
      </c>
      <c r="Y12" s="9">
        <v>44102</v>
      </c>
      <c r="Z12" s="6">
        <v>4800</v>
      </c>
    </row>
    <row r="13" spans="1:27" ht="24" customHeight="1">
      <c r="A13" s="6">
        <v>11</v>
      </c>
      <c r="B13" s="13">
        <v>800514072352</v>
      </c>
      <c r="C13" s="16">
        <v>4</v>
      </c>
      <c r="D13" s="13">
        <v>125</v>
      </c>
      <c r="E13" s="13">
        <v>27</v>
      </c>
      <c r="F13" s="17" t="s">
        <v>31</v>
      </c>
      <c r="G13" s="17" t="s">
        <v>165</v>
      </c>
      <c r="H13" s="17" t="s">
        <v>76</v>
      </c>
      <c r="I13" s="18" t="s">
        <v>181</v>
      </c>
      <c r="J13" s="12">
        <v>44093</v>
      </c>
      <c r="K13" s="15">
        <v>3000</v>
      </c>
      <c r="L13" s="12">
        <v>44109</v>
      </c>
      <c r="M13" s="13">
        <v>3000</v>
      </c>
      <c r="N13" s="32">
        <f>(52.02/3600*E13/C13)*1.13</f>
        <v>0.11021737500000001</v>
      </c>
      <c r="O13" s="27" t="s">
        <v>219</v>
      </c>
      <c r="P13" s="23">
        <v>1.82</v>
      </c>
      <c r="Q13" s="23">
        <v>7.6</v>
      </c>
      <c r="R13" s="13" t="s">
        <v>182</v>
      </c>
      <c r="S13" s="13" t="s">
        <v>118</v>
      </c>
      <c r="T13" s="15">
        <v>2</v>
      </c>
      <c r="U13" s="15">
        <v>2</v>
      </c>
      <c r="V13" s="7" t="s">
        <v>202</v>
      </c>
      <c r="W13" s="8" t="s">
        <v>163</v>
      </c>
      <c r="X13" s="6" t="s">
        <v>98</v>
      </c>
      <c r="Y13" s="9">
        <v>44102</v>
      </c>
      <c r="Z13" s="6">
        <v>20000</v>
      </c>
    </row>
    <row r="14" spans="1:27" ht="24" customHeight="1">
      <c r="A14" s="6">
        <v>12</v>
      </c>
      <c r="B14" s="13">
        <v>800109071518</v>
      </c>
      <c r="C14" s="16">
        <v>4</v>
      </c>
      <c r="D14" s="13">
        <v>200</v>
      </c>
      <c r="E14" s="13">
        <v>35</v>
      </c>
      <c r="F14" s="14" t="s">
        <v>79</v>
      </c>
      <c r="G14" s="17" t="s">
        <v>164</v>
      </c>
      <c r="H14" s="14" t="s">
        <v>20</v>
      </c>
      <c r="I14" s="18">
        <v>201088012801</v>
      </c>
      <c r="J14" s="12">
        <v>44093</v>
      </c>
      <c r="K14" s="13">
        <v>41809</v>
      </c>
      <c r="L14" s="12">
        <v>44102</v>
      </c>
      <c r="M14" s="13">
        <v>2000</v>
      </c>
      <c r="N14" s="32">
        <f>(61.2/3600*E14/C14)*1.13</f>
        <v>0.1680875</v>
      </c>
      <c r="O14" s="7" t="s">
        <v>220</v>
      </c>
      <c r="P14" s="23">
        <v>10.83</v>
      </c>
      <c r="Q14" s="23">
        <v>4.17</v>
      </c>
      <c r="R14" s="13" t="s">
        <v>179</v>
      </c>
      <c r="S14" s="13" t="s">
        <v>141</v>
      </c>
      <c r="T14" s="15">
        <v>2</v>
      </c>
      <c r="U14" s="15">
        <v>2</v>
      </c>
      <c r="V14" s="7" t="s">
        <v>201</v>
      </c>
      <c r="W14" s="8" t="s">
        <v>159</v>
      </c>
      <c r="X14" s="7" t="s">
        <v>148</v>
      </c>
      <c r="Y14" s="24" t="s">
        <v>212</v>
      </c>
      <c r="Z14" s="7">
        <v>12000</v>
      </c>
    </row>
    <row r="15" spans="1:27" ht="24" customHeight="1">
      <c r="A15" s="6">
        <v>13</v>
      </c>
      <c r="B15" s="13">
        <v>813800018376</v>
      </c>
      <c r="C15" s="15" t="s">
        <v>24</v>
      </c>
      <c r="D15" s="13">
        <v>150</v>
      </c>
      <c r="E15" s="13">
        <v>28</v>
      </c>
      <c r="F15" s="20" t="s">
        <v>23</v>
      </c>
      <c r="G15" s="22" t="s">
        <v>48</v>
      </c>
      <c r="H15" s="20" t="s">
        <v>50</v>
      </c>
      <c r="I15" s="18" t="s">
        <v>183</v>
      </c>
      <c r="J15" s="12">
        <v>44074</v>
      </c>
      <c r="K15" s="13">
        <v>258840</v>
      </c>
      <c r="L15" s="12">
        <v>44110</v>
      </c>
      <c r="M15" s="13">
        <v>12240</v>
      </c>
      <c r="N15" s="32">
        <f>(68.4/3600*E15/4)*1.13</f>
        <v>0.15029000000000001</v>
      </c>
      <c r="O15" s="27" t="s">
        <v>219</v>
      </c>
      <c r="P15" s="23">
        <v>2.5</v>
      </c>
      <c r="Q15" s="23">
        <v>2.6</v>
      </c>
      <c r="R15" s="13" t="s">
        <v>184</v>
      </c>
      <c r="S15" s="13" t="s">
        <v>116</v>
      </c>
      <c r="T15" s="15">
        <v>3</v>
      </c>
      <c r="U15" s="15">
        <v>1</v>
      </c>
      <c r="V15" s="7" t="s">
        <v>202</v>
      </c>
      <c r="W15" s="8" t="s">
        <v>160</v>
      </c>
      <c r="X15" s="7" t="s">
        <v>97</v>
      </c>
      <c r="Y15" s="9">
        <v>44102</v>
      </c>
      <c r="Z15" s="7">
        <v>293760</v>
      </c>
    </row>
    <row r="16" spans="1:27" ht="24" customHeight="1">
      <c r="A16" s="6">
        <v>14</v>
      </c>
      <c r="B16" s="13">
        <v>1945</v>
      </c>
      <c r="C16" s="16">
        <v>2</v>
      </c>
      <c r="D16" s="13">
        <v>150</v>
      </c>
      <c r="E16" s="13">
        <v>33</v>
      </c>
      <c r="F16" s="14" t="s">
        <v>15</v>
      </c>
      <c r="G16" s="17" t="s">
        <v>45</v>
      </c>
      <c r="H16" s="17" t="s">
        <v>54</v>
      </c>
      <c r="I16" s="18">
        <v>201149010201</v>
      </c>
      <c r="J16" s="12">
        <v>44093</v>
      </c>
      <c r="K16" s="15">
        <v>32955</v>
      </c>
      <c r="L16" s="12">
        <v>44102</v>
      </c>
      <c r="M16" s="13">
        <v>5000</v>
      </c>
      <c r="N16" s="32">
        <f>(55.28/3600*E16/C16)*1.13</f>
        <v>0.28630433333333333</v>
      </c>
      <c r="O16" s="27" t="s">
        <v>219</v>
      </c>
      <c r="P16" s="23" t="s">
        <v>91</v>
      </c>
      <c r="Q16" s="23">
        <v>8.0299999999999994</v>
      </c>
      <c r="R16" s="13" t="s">
        <v>179</v>
      </c>
      <c r="S16" s="13" t="s">
        <v>144</v>
      </c>
      <c r="T16" s="15">
        <v>1</v>
      </c>
      <c r="U16" s="15">
        <v>1</v>
      </c>
      <c r="V16" s="6" t="s">
        <v>203</v>
      </c>
      <c r="W16" s="8" t="s">
        <v>162</v>
      </c>
      <c r="X16" s="6" t="s">
        <v>112</v>
      </c>
      <c r="Y16" s="9">
        <v>44102</v>
      </c>
      <c r="Z16" s="6">
        <v>8000</v>
      </c>
    </row>
    <row r="17" spans="1:26" ht="24" customHeight="1">
      <c r="A17" s="6">
        <v>15</v>
      </c>
      <c r="B17" s="13">
        <v>800712041941</v>
      </c>
      <c r="C17" s="16">
        <v>4</v>
      </c>
      <c r="D17" s="13">
        <v>100</v>
      </c>
      <c r="E17" s="13">
        <v>30</v>
      </c>
      <c r="F17" s="14" t="s">
        <v>15</v>
      </c>
      <c r="G17" s="17" t="s">
        <v>45</v>
      </c>
      <c r="H17" s="17" t="s">
        <v>55</v>
      </c>
      <c r="I17" s="18">
        <v>201149011801</v>
      </c>
      <c r="J17" s="12">
        <v>44093</v>
      </c>
      <c r="K17" s="15">
        <v>15249</v>
      </c>
      <c r="L17" s="12">
        <v>44109</v>
      </c>
      <c r="M17" s="13">
        <v>3000</v>
      </c>
      <c r="N17" s="32">
        <f>(48.96/3600*E17/C17)*1.13</f>
        <v>0.11526</v>
      </c>
      <c r="O17" s="25" t="s">
        <v>218</v>
      </c>
      <c r="P17" s="23">
        <v>1.57</v>
      </c>
      <c r="Q17" s="23">
        <v>0.55000000000000004</v>
      </c>
      <c r="R17" s="13" t="s">
        <v>179</v>
      </c>
      <c r="S17" s="13" t="s">
        <v>137</v>
      </c>
      <c r="T17" s="15">
        <v>1</v>
      </c>
      <c r="U17" s="15">
        <v>1</v>
      </c>
      <c r="V17" s="6" t="s">
        <v>204</v>
      </c>
      <c r="W17" s="8" t="s">
        <v>162</v>
      </c>
      <c r="X17" s="6" t="s">
        <v>113</v>
      </c>
      <c r="Y17" s="9">
        <v>44102</v>
      </c>
      <c r="Z17" s="6">
        <v>8000</v>
      </c>
    </row>
    <row r="18" spans="1:26" ht="24" customHeight="1">
      <c r="A18" s="6">
        <v>16</v>
      </c>
      <c r="B18" s="13">
        <v>1947</v>
      </c>
      <c r="C18" s="16">
        <v>4</v>
      </c>
      <c r="D18" s="13">
        <v>80</v>
      </c>
      <c r="E18" s="13">
        <v>25</v>
      </c>
      <c r="F18" s="14" t="s">
        <v>15</v>
      </c>
      <c r="G18" s="17" t="s">
        <v>45</v>
      </c>
      <c r="H18" s="17" t="s">
        <v>56</v>
      </c>
      <c r="I18" s="18">
        <v>201149012301</v>
      </c>
      <c r="J18" s="12">
        <v>44093</v>
      </c>
      <c r="K18" s="15">
        <v>30845</v>
      </c>
      <c r="L18" s="12">
        <v>44109</v>
      </c>
      <c r="M18" s="13">
        <v>3000</v>
      </c>
      <c r="N18" s="32">
        <f>(42.84/3600*E18/C18)*1.13</f>
        <v>8.404375E-2</v>
      </c>
      <c r="O18" s="6" t="s">
        <v>236</v>
      </c>
      <c r="P18" s="23">
        <v>0.16</v>
      </c>
      <c r="Q18" s="23">
        <v>0.6</v>
      </c>
      <c r="R18" s="13" t="s">
        <v>182</v>
      </c>
      <c r="S18" s="13" t="s">
        <v>138</v>
      </c>
      <c r="T18" s="15">
        <v>1</v>
      </c>
      <c r="U18" s="15">
        <v>1</v>
      </c>
      <c r="V18" s="6" t="s">
        <v>205</v>
      </c>
      <c r="W18" s="8" t="s">
        <v>162</v>
      </c>
      <c r="X18" s="6" t="s">
        <v>103</v>
      </c>
      <c r="Y18" s="24" t="s">
        <v>213</v>
      </c>
      <c r="Z18" s="6">
        <v>8000</v>
      </c>
    </row>
    <row r="19" spans="1:26" ht="24" customHeight="1">
      <c r="A19" s="6">
        <v>17</v>
      </c>
      <c r="B19" s="13">
        <v>803309071528</v>
      </c>
      <c r="C19" s="16">
        <v>4</v>
      </c>
      <c r="D19" s="13">
        <v>280</v>
      </c>
      <c r="E19" s="13">
        <v>40</v>
      </c>
      <c r="F19" s="17" t="s">
        <v>30</v>
      </c>
      <c r="G19" s="14" t="s">
        <v>53</v>
      </c>
      <c r="H19" s="14" t="s">
        <v>52</v>
      </c>
      <c r="I19" s="18">
        <v>201087010101</v>
      </c>
      <c r="J19" s="12">
        <v>44093</v>
      </c>
      <c r="K19" s="13">
        <v>102808</v>
      </c>
      <c r="L19" s="12">
        <v>44109</v>
      </c>
      <c r="M19" s="13">
        <v>2000</v>
      </c>
      <c r="N19" s="32">
        <f>(79.56/3600*E19/C19)*1.13</f>
        <v>0.24973000000000001</v>
      </c>
      <c r="O19" s="7" t="s">
        <v>221</v>
      </c>
      <c r="P19" s="23">
        <v>20.100000000000001</v>
      </c>
      <c r="Q19" s="23">
        <v>8.68</v>
      </c>
      <c r="R19" s="13" t="s">
        <v>167</v>
      </c>
      <c r="S19" s="13" t="s">
        <v>140</v>
      </c>
      <c r="T19" s="15">
        <v>2</v>
      </c>
      <c r="U19" s="15">
        <v>2</v>
      </c>
      <c r="V19" s="7" t="s">
        <v>206</v>
      </c>
      <c r="W19" s="8" t="s">
        <v>160</v>
      </c>
      <c r="X19" s="7" t="s">
        <v>95</v>
      </c>
      <c r="Y19" s="9">
        <v>44102</v>
      </c>
      <c r="Z19" s="7">
        <v>13700</v>
      </c>
    </row>
    <row r="20" spans="1:26" ht="24" customHeight="1">
      <c r="A20" s="6">
        <v>18</v>
      </c>
      <c r="B20" s="13">
        <v>2727</v>
      </c>
      <c r="C20" s="16">
        <v>2</v>
      </c>
      <c r="D20" s="13">
        <v>100</v>
      </c>
      <c r="E20" s="13">
        <v>30</v>
      </c>
      <c r="F20" s="17" t="s">
        <v>46</v>
      </c>
      <c r="G20" s="17" t="s">
        <v>43</v>
      </c>
      <c r="H20" s="17" t="s">
        <v>59</v>
      </c>
      <c r="I20" s="18" t="s">
        <v>185</v>
      </c>
      <c r="J20" s="12">
        <v>44092</v>
      </c>
      <c r="K20" s="15">
        <v>20200</v>
      </c>
      <c r="L20" s="12">
        <v>44108</v>
      </c>
      <c r="M20" s="13">
        <v>4000</v>
      </c>
      <c r="N20" s="32">
        <f>(48.96/3600*E20/C20)*1.13</f>
        <v>0.23052</v>
      </c>
      <c r="O20" s="25" t="s">
        <v>237</v>
      </c>
      <c r="P20" s="23">
        <v>1.98</v>
      </c>
      <c r="Q20" s="23">
        <v>10.029999999999999</v>
      </c>
      <c r="R20" s="13" t="s">
        <v>182</v>
      </c>
      <c r="S20" s="13" t="s">
        <v>135</v>
      </c>
      <c r="T20" s="15">
        <v>1</v>
      </c>
      <c r="U20" s="15">
        <v>1</v>
      </c>
      <c r="V20" s="6" t="s">
        <v>207</v>
      </c>
      <c r="W20" s="8" t="s">
        <v>163</v>
      </c>
      <c r="X20" s="6" t="s">
        <v>111</v>
      </c>
      <c r="Y20" s="9">
        <v>44102</v>
      </c>
      <c r="Z20" s="6">
        <v>5200</v>
      </c>
    </row>
    <row r="21" spans="1:26" ht="24" customHeight="1">
      <c r="A21" s="6">
        <v>19</v>
      </c>
      <c r="B21" s="13">
        <v>802701212179</v>
      </c>
      <c r="C21" s="16">
        <v>8</v>
      </c>
      <c r="D21" s="13">
        <v>100</v>
      </c>
      <c r="E21" s="13">
        <v>23</v>
      </c>
      <c r="F21" s="14" t="s">
        <v>32</v>
      </c>
      <c r="G21" s="14" t="s">
        <v>35</v>
      </c>
      <c r="H21" s="14" t="s">
        <v>83</v>
      </c>
      <c r="I21" s="18" t="s">
        <v>186</v>
      </c>
      <c r="J21" s="12">
        <v>44086</v>
      </c>
      <c r="K21" s="15">
        <v>4200</v>
      </c>
      <c r="L21" s="12">
        <v>44114</v>
      </c>
      <c r="M21" s="13">
        <v>4200</v>
      </c>
      <c r="N21" s="32">
        <f>(48.96/3600*E21/C21)*1.13</f>
        <v>4.4183E-2</v>
      </c>
      <c r="O21" s="25" t="s">
        <v>218</v>
      </c>
      <c r="P21" s="23">
        <v>0.05</v>
      </c>
      <c r="Q21" s="23">
        <v>0.75</v>
      </c>
      <c r="R21" s="13" t="s">
        <v>187</v>
      </c>
      <c r="S21" s="13" t="s">
        <v>122</v>
      </c>
      <c r="T21" s="15">
        <v>2</v>
      </c>
      <c r="U21" s="15">
        <v>2</v>
      </c>
      <c r="V21" s="6" t="s">
        <v>208</v>
      </c>
      <c r="W21" s="8" t="s">
        <v>162</v>
      </c>
      <c r="X21" s="6" t="s">
        <v>100</v>
      </c>
      <c r="Y21" s="9">
        <v>44102</v>
      </c>
      <c r="Z21" s="6">
        <v>144000</v>
      </c>
    </row>
    <row r="22" spans="1:26" ht="24" customHeight="1">
      <c r="A22" s="6">
        <v>20</v>
      </c>
      <c r="B22" s="13">
        <v>802718103289</v>
      </c>
      <c r="C22" s="16">
        <v>2</v>
      </c>
      <c r="D22" s="13">
        <v>150</v>
      </c>
      <c r="E22" s="13">
        <v>30</v>
      </c>
      <c r="F22" s="17" t="s">
        <v>33</v>
      </c>
      <c r="G22" s="17" t="s">
        <v>41</v>
      </c>
      <c r="H22" s="17" t="s">
        <v>63</v>
      </c>
      <c r="I22" s="18" t="s">
        <v>188</v>
      </c>
      <c r="J22" s="12">
        <v>44092</v>
      </c>
      <c r="K22" s="15">
        <f>67+503</f>
        <v>570</v>
      </c>
      <c r="L22" s="12">
        <v>44109</v>
      </c>
      <c r="M22" s="13">
        <v>570</v>
      </c>
      <c r="N22" s="32">
        <f>(68.4/3600*E22/C22)*1.13</f>
        <v>0.32205</v>
      </c>
      <c r="O22" s="27" t="s">
        <v>219</v>
      </c>
      <c r="P22" s="23">
        <v>7.57</v>
      </c>
      <c r="Q22" s="23">
        <v>1.75</v>
      </c>
      <c r="R22" s="13" t="s">
        <v>169</v>
      </c>
      <c r="S22" s="13" t="s">
        <v>130</v>
      </c>
      <c r="T22" s="15">
        <v>2</v>
      </c>
      <c r="U22" s="15">
        <v>2</v>
      </c>
      <c r="V22" s="6" t="s">
        <v>207</v>
      </c>
      <c r="W22" s="8" t="s">
        <v>162</v>
      </c>
      <c r="X22" s="7" t="s">
        <v>158</v>
      </c>
      <c r="Y22" s="9">
        <v>44102</v>
      </c>
      <c r="Z22" s="6">
        <v>16000</v>
      </c>
    </row>
    <row r="23" spans="1:26" ht="24" customHeight="1">
      <c r="A23" s="6">
        <v>21</v>
      </c>
      <c r="B23" s="13">
        <v>802717012852</v>
      </c>
      <c r="C23" s="16">
        <v>2</v>
      </c>
      <c r="D23" s="13">
        <v>200</v>
      </c>
      <c r="E23" s="13">
        <v>28</v>
      </c>
      <c r="F23" s="17" t="s">
        <v>30</v>
      </c>
      <c r="G23" s="14" t="s">
        <v>51</v>
      </c>
      <c r="H23" s="14" t="s">
        <v>13</v>
      </c>
      <c r="I23" s="18" t="s">
        <v>168</v>
      </c>
      <c r="J23" s="12">
        <v>44083</v>
      </c>
      <c r="K23" s="13">
        <v>27200</v>
      </c>
      <c r="L23" s="12">
        <v>44110</v>
      </c>
      <c r="M23" s="13">
        <v>3000</v>
      </c>
      <c r="N23" s="32">
        <f>(61.2/3600*E23/C23)*1.13</f>
        <v>0.26894000000000001</v>
      </c>
      <c r="O23" s="7" t="s">
        <v>220</v>
      </c>
      <c r="P23" s="23">
        <v>23.2</v>
      </c>
      <c r="Q23" s="23">
        <v>4.57</v>
      </c>
      <c r="R23" s="13" t="s">
        <v>169</v>
      </c>
      <c r="S23" s="13" t="s">
        <v>114</v>
      </c>
      <c r="T23" s="15">
        <v>1</v>
      </c>
      <c r="U23" s="15">
        <v>1</v>
      </c>
      <c r="V23" s="7" t="s">
        <v>209</v>
      </c>
      <c r="W23" s="8" t="s">
        <v>160</v>
      </c>
      <c r="X23" s="7" t="s">
        <v>147</v>
      </c>
      <c r="Y23" s="9">
        <v>44102</v>
      </c>
      <c r="Z23" s="7">
        <v>17600</v>
      </c>
    </row>
    <row r="24" spans="1:26" ht="24" customHeight="1">
      <c r="A24" s="6">
        <v>22</v>
      </c>
      <c r="B24" s="13">
        <v>802717012859</v>
      </c>
      <c r="C24" s="15" t="s">
        <v>14</v>
      </c>
      <c r="D24" s="13">
        <v>150</v>
      </c>
      <c r="E24" s="13">
        <v>25</v>
      </c>
      <c r="F24" s="14" t="s">
        <v>32</v>
      </c>
      <c r="G24" s="17" t="s">
        <v>40</v>
      </c>
      <c r="H24" s="17" t="s">
        <v>68</v>
      </c>
      <c r="I24" s="17" t="s">
        <v>189</v>
      </c>
      <c r="J24" s="12">
        <v>44049</v>
      </c>
      <c r="K24" s="13">
        <v>22333</v>
      </c>
      <c r="L24" s="12">
        <v>44103</v>
      </c>
      <c r="M24" s="13">
        <v>3000</v>
      </c>
      <c r="N24" s="32">
        <f>((55.28/3600*E24/2)*1.13)/2</f>
        <v>0.10844861111111111</v>
      </c>
      <c r="O24" s="27" t="s">
        <v>219</v>
      </c>
      <c r="P24" s="23" t="s">
        <v>86</v>
      </c>
      <c r="Q24" s="23">
        <v>2.9</v>
      </c>
      <c r="R24" s="13" t="s">
        <v>190</v>
      </c>
      <c r="S24" s="13" t="s">
        <v>126</v>
      </c>
      <c r="T24" s="15">
        <v>1</v>
      </c>
      <c r="U24" s="28">
        <v>1</v>
      </c>
      <c r="V24" s="6" t="s">
        <v>204</v>
      </c>
      <c r="W24" s="8" t="s">
        <v>159</v>
      </c>
      <c r="X24" s="6" t="s">
        <v>104</v>
      </c>
      <c r="Y24" s="9">
        <v>44102</v>
      </c>
      <c r="Z24" s="6">
        <v>17600</v>
      </c>
    </row>
    <row r="25" spans="1:26" ht="24" customHeight="1">
      <c r="A25" s="6">
        <v>23</v>
      </c>
      <c r="B25" s="13">
        <v>802717012859</v>
      </c>
      <c r="C25" s="15" t="s">
        <v>14</v>
      </c>
      <c r="D25" s="13">
        <v>150</v>
      </c>
      <c r="E25" s="13">
        <v>25</v>
      </c>
      <c r="F25" s="14" t="s">
        <v>32</v>
      </c>
      <c r="G25" s="17" t="s">
        <v>40</v>
      </c>
      <c r="H25" s="17" t="s">
        <v>67</v>
      </c>
      <c r="I25" s="17" t="s">
        <v>191</v>
      </c>
      <c r="J25" s="12">
        <v>44049</v>
      </c>
      <c r="K25" s="13">
        <v>23473</v>
      </c>
      <c r="L25" s="12">
        <v>44103</v>
      </c>
      <c r="M25" s="13">
        <v>3000</v>
      </c>
      <c r="N25" s="32">
        <f>((55.28/3600*E25/2)*1.13)/2</f>
        <v>0.10844861111111111</v>
      </c>
      <c r="O25" s="27" t="s">
        <v>219</v>
      </c>
      <c r="P25" s="23" t="s">
        <v>86</v>
      </c>
      <c r="Q25" s="23">
        <v>2.9</v>
      </c>
      <c r="R25" s="13" t="s">
        <v>190</v>
      </c>
      <c r="S25" s="13" t="s">
        <v>126</v>
      </c>
      <c r="T25" s="15">
        <v>1</v>
      </c>
      <c r="U25" s="29">
        <v>1</v>
      </c>
      <c r="V25" s="6" t="s">
        <v>204</v>
      </c>
      <c r="W25" s="8" t="s">
        <v>162</v>
      </c>
      <c r="X25" s="6" t="s">
        <v>105</v>
      </c>
      <c r="Y25" s="9">
        <v>44102</v>
      </c>
      <c r="Z25" s="6">
        <v>17600</v>
      </c>
    </row>
    <row r="26" spans="1:26" ht="24" customHeight="1">
      <c r="A26" s="6">
        <v>24</v>
      </c>
      <c r="B26" s="13">
        <v>802717012857</v>
      </c>
      <c r="C26" s="16">
        <v>4</v>
      </c>
      <c r="D26" s="13">
        <v>150</v>
      </c>
      <c r="E26" s="13">
        <v>25</v>
      </c>
      <c r="F26" s="14" t="s">
        <v>32</v>
      </c>
      <c r="G26" s="17" t="s">
        <v>40</v>
      </c>
      <c r="H26" s="17" t="s">
        <v>87</v>
      </c>
      <c r="I26" s="18" t="s">
        <v>210</v>
      </c>
      <c r="J26" s="12">
        <v>44084</v>
      </c>
      <c r="K26" s="13">
        <v>9834</v>
      </c>
      <c r="L26" s="12">
        <v>44103</v>
      </c>
      <c r="M26" s="13">
        <v>3000</v>
      </c>
      <c r="N26" s="32">
        <f>(55.28/3600*E26/C26)*1.13</f>
        <v>0.10844861111111111</v>
      </c>
      <c r="O26" s="27" t="s">
        <v>219</v>
      </c>
      <c r="P26" s="23">
        <v>2.1</v>
      </c>
      <c r="Q26" s="23">
        <v>4.17</v>
      </c>
      <c r="R26" s="13" t="s">
        <v>192</v>
      </c>
      <c r="S26" s="13" t="s">
        <v>127</v>
      </c>
      <c r="T26" s="15">
        <v>1</v>
      </c>
      <c r="U26" s="15">
        <v>1</v>
      </c>
      <c r="V26" s="6" t="s">
        <v>204</v>
      </c>
      <c r="W26" s="8" t="s">
        <v>162</v>
      </c>
      <c r="X26" s="6" t="s">
        <v>156</v>
      </c>
      <c r="Y26" s="9">
        <v>44102</v>
      </c>
      <c r="Z26" s="6">
        <v>17600</v>
      </c>
    </row>
    <row r="27" spans="1:26" ht="24" customHeight="1">
      <c r="A27" s="6">
        <v>25</v>
      </c>
      <c r="B27" s="13">
        <v>802717012860</v>
      </c>
      <c r="C27" s="16" t="s">
        <v>14</v>
      </c>
      <c r="D27" s="13">
        <v>150</v>
      </c>
      <c r="E27" s="13">
        <v>25</v>
      </c>
      <c r="F27" s="14" t="s">
        <v>32</v>
      </c>
      <c r="G27" s="17" t="s">
        <v>40</v>
      </c>
      <c r="H27" s="17" t="s">
        <v>66</v>
      </c>
      <c r="I27" s="18" t="s">
        <v>27</v>
      </c>
      <c r="J27" s="12">
        <v>44084</v>
      </c>
      <c r="K27" s="13">
        <v>15005</v>
      </c>
      <c r="L27" s="12">
        <v>44109</v>
      </c>
      <c r="M27" s="13">
        <v>3000</v>
      </c>
      <c r="N27" s="32">
        <f>((55.28/3600*E27/2)*1.13)/2</f>
        <v>0.10844861111111111</v>
      </c>
      <c r="O27" s="27" t="s">
        <v>219</v>
      </c>
      <c r="P27" s="23" t="s">
        <v>88</v>
      </c>
      <c r="Q27" s="23">
        <v>2.27</v>
      </c>
      <c r="R27" s="13" t="s">
        <v>190</v>
      </c>
      <c r="S27" s="13" t="s">
        <v>128</v>
      </c>
      <c r="T27" s="15">
        <v>1</v>
      </c>
      <c r="U27" s="15">
        <v>1</v>
      </c>
      <c r="V27" s="6" t="s">
        <v>211</v>
      </c>
      <c r="W27" s="8" t="s">
        <v>159</v>
      </c>
      <c r="X27" s="6" t="s">
        <v>106</v>
      </c>
      <c r="Y27" s="9">
        <v>44102</v>
      </c>
      <c r="Z27" s="6">
        <v>17600</v>
      </c>
    </row>
    <row r="28" spans="1:26" ht="24" customHeight="1">
      <c r="A28" s="6">
        <v>26</v>
      </c>
      <c r="B28" s="13">
        <v>802717012860</v>
      </c>
      <c r="C28" s="16" t="s">
        <v>14</v>
      </c>
      <c r="D28" s="13">
        <v>150</v>
      </c>
      <c r="E28" s="13">
        <v>25</v>
      </c>
      <c r="F28" s="14" t="s">
        <v>32</v>
      </c>
      <c r="G28" s="17" t="s">
        <v>40</v>
      </c>
      <c r="H28" s="17" t="s">
        <v>65</v>
      </c>
      <c r="I28" s="18" t="s">
        <v>28</v>
      </c>
      <c r="J28" s="12">
        <v>44084</v>
      </c>
      <c r="K28" s="13">
        <v>15005</v>
      </c>
      <c r="L28" s="12">
        <v>44109</v>
      </c>
      <c r="M28" s="13">
        <v>3000</v>
      </c>
      <c r="N28" s="32">
        <f>((55.28/3600*E28/2)*1.13)/2</f>
        <v>0.10844861111111111</v>
      </c>
      <c r="O28" s="27" t="s">
        <v>219</v>
      </c>
      <c r="P28" s="23" t="s">
        <v>88</v>
      </c>
      <c r="Q28" s="23">
        <v>2.27</v>
      </c>
      <c r="R28" s="13" t="s">
        <v>190</v>
      </c>
      <c r="S28" s="13" t="s">
        <v>128</v>
      </c>
      <c r="T28" s="15">
        <v>1</v>
      </c>
      <c r="U28" s="15">
        <v>1</v>
      </c>
      <c r="V28" s="6" t="s">
        <v>211</v>
      </c>
      <c r="W28" s="8" t="s">
        <v>162</v>
      </c>
      <c r="X28" s="6" t="s">
        <v>107</v>
      </c>
      <c r="Y28" s="9">
        <v>44102</v>
      </c>
      <c r="Z28" s="6">
        <v>17600</v>
      </c>
    </row>
    <row r="29" spans="1:26" ht="24" customHeight="1">
      <c r="A29" s="6">
        <v>28</v>
      </c>
      <c r="B29" s="13">
        <v>802701204016</v>
      </c>
      <c r="C29" s="15">
        <v>2</v>
      </c>
      <c r="D29" s="13">
        <v>150</v>
      </c>
      <c r="E29" s="13">
        <v>37</v>
      </c>
      <c r="F29" s="14" t="s">
        <v>32</v>
      </c>
      <c r="G29" s="14" t="s">
        <v>78</v>
      </c>
      <c r="H29" s="14" t="s">
        <v>75</v>
      </c>
      <c r="I29" s="18" t="s">
        <v>193</v>
      </c>
      <c r="J29" s="12">
        <v>44084</v>
      </c>
      <c r="K29" s="15">
        <v>3000</v>
      </c>
      <c r="L29" s="12">
        <v>44104</v>
      </c>
      <c r="M29" s="13">
        <v>3000</v>
      </c>
      <c r="N29" s="32">
        <f>(55.28/3600*E29/C29)*1.13</f>
        <v>0.32100788888888893</v>
      </c>
      <c r="O29" s="27" t="s">
        <v>219</v>
      </c>
      <c r="P29" s="23">
        <v>11.2</v>
      </c>
      <c r="Q29" s="23">
        <v>5.6</v>
      </c>
      <c r="R29" s="13" t="s">
        <v>166</v>
      </c>
      <c r="S29" s="13" t="s">
        <v>119</v>
      </c>
      <c r="T29" s="15">
        <v>2</v>
      </c>
      <c r="U29" s="15">
        <v>2</v>
      </c>
      <c r="V29" s="7" t="s">
        <v>209</v>
      </c>
      <c r="W29" s="8" t="s">
        <v>162</v>
      </c>
      <c r="X29" s="6" t="s">
        <v>99</v>
      </c>
      <c r="Y29" s="9">
        <v>44102</v>
      </c>
      <c r="Z29" s="6">
        <v>4300</v>
      </c>
    </row>
    <row r="30" spans="1:26" ht="24" customHeight="1">
      <c r="A30" s="6">
        <v>29</v>
      </c>
      <c r="B30" s="13">
        <v>802716032668</v>
      </c>
      <c r="C30" s="15">
        <v>2</v>
      </c>
      <c r="D30" s="13">
        <v>200</v>
      </c>
      <c r="E30" s="13">
        <v>28</v>
      </c>
      <c r="F30" s="17" t="s">
        <v>30</v>
      </c>
      <c r="G30" s="17" t="s">
        <v>49</v>
      </c>
      <c r="H30" s="17" t="s">
        <v>12</v>
      </c>
      <c r="I30" s="18" t="s">
        <v>194</v>
      </c>
      <c r="J30" s="12">
        <v>44074</v>
      </c>
      <c r="K30" s="13">
        <v>24177</v>
      </c>
      <c r="L30" s="12">
        <v>44102</v>
      </c>
      <c r="M30" s="13">
        <v>2200</v>
      </c>
      <c r="N30" s="32">
        <f>(61.2/3600*E30/C30)*1.13</f>
        <v>0.26894000000000001</v>
      </c>
      <c r="O30" s="7" t="s">
        <v>220</v>
      </c>
      <c r="P30" s="23">
        <v>13.2</v>
      </c>
      <c r="Q30" s="23">
        <v>11.35</v>
      </c>
      <c r="R30" s="13" t="s">
        <v>177</v>
      </c>
      <c r="S30" s="13" t="s">
        <v>142</v>
      </c>
      <c r="T30" s="15">
        <v>1</v>
      </c>
      <c r="U30" s="15">
        <v>1</v>
      </c>
      <c r="V30" s="7" t="s">
        <v>209</v>
      </c>
      <c r="W30" s="8" t="s">
        <v>161</v>
      </c>
      <c r="X30" s="7" t="s">
        <v>96</v>
      </c>
      <c r="Y30" s="24" t="s">
        <v>214</v>
      </c>
      <c r="Z30" s="7">
        <v>44000</v>
      </c>
    </row>
    <row r="31" spans="1:26" ht="24" customHeight="1">
      <c r="A31" s="6">
        <v>30</v>
      </c>
      <c r="B31" s="13">
        <v>802701208103</v>
      </c>
      <c r="C31" s="16">
        <v>2</v>
      </c>
      <c r="D31" s="13">
        <v>150</v>
      </c>
      <c r="E31" s="13">
        <v>32</v>
      </c>
      <c r="F31" s="14" t="s">
        <v>32</v>
      </c>
      <c r="G31" s="17" t="s">
        <v>37</v>
      </c>
      <c r="H31" s="17" t="s">
        <v>72</v>
      </c>
      <c r="I31" s="18" t="s">
        <v>26</v>
      </c>
      <c r="J31" s="12">
        <v>44093</v>
      </c>
      <c r="K31" s="15">
        <v>4896</v>
      </c>
      <c r="L31" s="12">
        <v>44099</v>
      </c>
      <c r="M31" s="13">
        <v>4856</v>
      </c>
      <c r="N31" s="32">
        <f>(55.28/3600*E31/C31)*1.13</f>
        <v>0.27762844444444446</v>
      </c>
      <c r="O31" s="27" t="s">
        <v>219</v>
      </c>
      <c r="P31" s="23">
        <v>9.5</v>
      </c>
      <c r="Q31" s="23">
        <v>6</v>
      </c>
      <c r="R31" s="13" t="s">
        <v>169</v>
      </c>
      <c r="S31" s="13" t="s">
        <v>123</v>
      </c>
      <c r="T31" s="15">
        <v>1</v>
      </c>
      <c r="U31" s="15">
        <v>1</v>
      </c>
      <c r="V31" s="6" t="s">
        <v>205</v>
      </c>
      <c r="W31" s="8" t="s">
        <v>162</v>
      </c>
      <c r="X31" s="6" t="s">
        <v>101</v>
      </c>
      <c r="Y31" s="9">
        <v>44102</v>
      </c>
      <c r="Z31" s="6">
        <v>4800</v>
      </c>
    </row>
    <row r="32" spans="1:26" ht="24" customHeight="1">
      <c r="A32" s="6">
        <v>31</v>
      </c>
      <c r="B32" s="13">
        <v>802701208104</v>
      </c>
      <c r="C32" s="16">
        <v>2</v>
      </c>
      <c r="D32" s="13">
        <v>150</v>
      </c>
      <c r="E32" s="13">
        <v>28</v>
      </c>
      <c r="F32" s="14" t="s">
        <v>32</v>
      </c>
      <c r="G32" s="17" t="s">
        <v>37</v>
      </c>
      <c r="H32" s="17" t="s">
        <v>70</v>
      </c>
      <c r="I32" s="18" t="s">
        <v>195</v>
      </c>
      <c r="J32" s="12">
        <v>44093</v>
      </c>
      <c r="K32" s="15">
        <v>4896</v>
      </c>
      <c r="L32" s="12">
        <v>44099</v>
      </c>
      <c r="M32" s="13">
        <v>4856</v>
      </c>
      <c r="N32" s="32">
        <f>(55.28/3600*E32/C32)*1.13</f>
        <v>0.24292488888888888</v>
      </c>
      <c r="O32" s="27" t="s">
        <v>219</v>
      </c>
      <c r="P32" s="23">
        <v>12.87</v>
      </c>
      <c r="Q32" s="23">
        <v>7</v>
      </c>
      <c r="R32" s="13" t="s">
        <v>169</v>
      </c>
      <c r="S32" s="13" t="s">
        <v>125</v>
      </c>
      <c r="T32" s="15">
        <v>1</v>
      </c>
      <c r="U32" s="15">
        <v>1</v>
      </c>
      <c r="V32" s="6" t="s">
        <v>205</v>
      </c>
      <c r="W32" s="8" t="s">
        <v>159</v>
      </c>
      <c r="X32" s="7" t="s">
        <v>150</v>
      </c>
      <c r="Y32" s="9">
        <v>44102</v>
      </c>
      <c r="Z32" s="6">
        <v>4800</v>
      </c>
    </row>
    <row r="33" spans="1:26" ht="24" customHeight="1">
      <c r="A33" s="6">
        <v>32</v>
      </c>
      <c r="B33" s="13" t="s">
        <v>81</v>
      </c>
      <c r="C33" s="19" t="s">
        <v>14</v>
      </c>
      <c r="D33" s="13">
        <v>80</v>
      </c>
      <c r="E33" s="21">
        <v>20</v>
      </c>
      <c r="F33" s="14" t="s">
        <v>15</v>
      </c>
      <c r="G33" s="14" t="s">
        <v>39</v>
      </c>
      <c r="H33" s="14" t="s">
        <v>155</v>
      </c>
      <c r="I33" s="18" t="s">
        <v>235</v>
      </c>
      <c r="J33" s="12">
        <v>44086</v>
      </c>
      <c r="K33" s="15">
        <v>9000</v>
      </c>
      <c r="L33" s="12">
        <v>44124</v>
      </c>
      <c r="M33" s="13">
        <v>2000</v>
      </c>
      <c r="N33" s="32">
        <f>((50.7/3600*E33/2)*1.13)/2</f>
        <v>7.9570833333333327E-2</v>
      </c>
      <c r="O33" s="6" t="s">
        <v>216</v>
      </c>
      <c r="P33" s="23">
        <v>0.55000000000000004</v>
      </c>
      <c r="Q33" s="23">
        <v>0.95</v>
      </c>
      <c r="R33" s="13" t="s">
        <v>166</v>
      </c>
      <c r="S33" s="13" t="s">
        <v>120</v>
      </c>
      <c r="T33" s="15">
        <v>1</v>
      </c>
      <c r="U33" s="15">
        <v>1</v>
      </c>
      <c r="V33" s="7" t="s">
        <v>209</v>
      </c>
      <c r="W33" s="8" t="s">
        <v>160</v>
      </c>
      <c r="X33" s="7" t="s">
        <v>156</v>
      </c>
      <c r="Y33" s="9">
        <v>44102</v>
      </c>
      <c r="Z33" s="6">
        <v>24000</v>
      </c>
    </row>
    <row r="34" spans="1:26" ht="24" customHeight="1">
      <c r="A34" s="6">
        <v>33</v>
      </c>
      <c r="B34" s="13" t="s">
        <v>85</v>
      </c>
      <c r="C34" s="16">
        <v>2</v>
      </c>
      <c r="D34" s="13">
        <v>125</v>
      </c>
      <c r="E34" s="13">
        <v>28</v>
      </c>
      <c r="F34" s="14" t="s">
        <v>15</v>
      </c>
      <c r="G34" s="14" t="s">
        <v>39</v>
      </c>
      <c r="H34" s="14" t="s">
        <v>69</v>
      </c>
      <c r="I34" s="18" t="s">
        <v>196</v>
      </c>
      <c r="J34" s="12">
        <v>44083</v>
      </c>
      <c r="K34" s="13">
        <f>3295+11492</f>
        <v>14787</v>
      </c>
      <c r="L34" s="12">
        <v>44104</v>
      </c>
      <c r="M34" s="13">
        <v>2500</v>
      </c>
      <c r="N34" s="32">
        <f>((57.3+7)/3600*E34/C34)*1.13</f>
        <v>0.28256277777777772</v>
      </c>
      <c r="O34" s="27" t="s">
        <v>219</v>
      </c>
      <c r="P34" s="23">
        <v>8.14</v>
      </c>
      <c r="Q34" s="23">
        <v>1.7</v>
      </c>
      <c r="R34" s="13" t="s">
        <v>197</v>
      </c>
      <c r="S34" s="13" t="s">
        <v>121</v>
      </c>
      <c r="T34" s="15">
        <v>1</v>
      </c>
      <c r="U34" s="15">
        <v>1</v>
      </c>
      <c r="V34" s="6" t="s">
        <v>204</v>
      </c>
      <c r="W34" s="8" t="s">
        <v>162</v>
      </c>
      <c r="X34" s="6" t="s">
        <v>102</v>
      </c>
      <c r="Y34" s="24" t="s">
        <v>215</v>
      </c>
      <c r="Z34" s="6">
        <v>24000</v>
      </c>
    </row>
    <row r="35" spans="1:26" ht="24" customHeight="1">
      <c r="A35" s="6">
        <v>34</v>
      </c>
      <c r="B35" s="13" t="s">
        <v>80</v>
      </c>
      <c r="C35" s="16">
        <v>2</v>
      </c>
      <c r="D35" s="13">
        <v>150</v>
      </c>
      <c r="E35" s="13">
        <v>28</v>
      </c>
      <c r="F35" s="14" t="s">
        <v>15</v>
      </c>
      <c r="G35" s="14" t="s">
        <v>21</v>
      </c>
      <c r="H35" s="14" t="s">
        <v>77</v>
      </c>
      <c r="I35" s="18" t="s">
        <v>198</v>
      </c>
      <c r="J35" s="12">
        <v>44086</v>
      </c>
      <c r="K35" s="13">
        <v>11492</v>
      </c>
      <c r="L35" s="12">
        <v>44109</v>
      </c>
      <c r="M35" s="13">
        <v>2500</v>
      </c>
      <c r="N35" s="32">
        <f>((68.4+7)/3600*E35/C35)*1.13</f>
        <v>0.33134111111111114</v>
      </c>
      <c r="O35" s="27" t="s">
        <v>219</v>
      </c>
      <c r="P35" s="23">
        <v>13.95</v>
      </c>
      <c r="Q35" s="23">
        <v>2.44</v>
      </c>
      <c r="R35" s="13" t="s">
        <v>199</v>
      </c>
      <c r="S35" s="13" t="s">
        <v>117</v>
      </c>
      <c r="T35" s="15">
        <v>1</v>
      </c>
      <c r="U35" s="15">
        <v>2</v>
      </c>
      <c r="V35" s="6" t="s">
        <v>204</v>
      </c>
      <c r="W35" s="8" t="s">
        <v>159</v>
      </c>
      <c r="X35" s="7" t="s">
        <v>145</v>
      </c>
      <c r="Y35" s="9">
        <v>44102</v>
      </c>
      <c r="Z35" s="6">
        <v>24000</v>
      </c>
    </row>
    <row r="36" spans="1:26" ht="24" customHeight="1">
      <c r="A36" s="6">
        <v>35</v>
      </c>
      <c r="B36" s="13" t="s">
        <v>82</v>
      </c>
      <c r="C36" s="16">
        <v>2</v>
      </c>
      <c r="D36" s="13">
        <v>125</v>
      </c>
      <c r="E36" s="13">
        <v>28</v>
      </c>
      <c r="F36" s="14" t="s">
        <v>15</v>
      </c>
      <c r="G36" s="14" t="s">
        <v>21</v>
      </c>
      <c r="H36" s="14" t="s">
        <v>74</v>
      </c>
      <c r="I36" s="18" t="s">
        <v>25</v>
      </c>
      <c r="J36" s="12">
        <v>44079</v>
      </c>
      <c r="K36" s="13">
        <v>20433</v>
      </c>
      <c r="L36" s="12">
        <v>44109</v>
      </c>
      <c r="M36" s="13">
        <v>2500</v>
      </c>
      <c r="N36" s="32">
        <f>((57.3+7)/3600*E36/C36)*1.13</f>
        <v>0.28256277777777772</v>
      </c>
      <c r="O36" s="27" t="s">
        <v>219</v>
      </c>
      <c r="P36" s="23">
        <v>8.65</v>
      </c>
      <c r="Q36" s="23">
        <v>1.75</v>
      </c>
      <c r="R36" s="13" t="s">
        <v>197</v>
      </c>
      <c r="S36" s="13" t="s">
        <v>121</v>
      </c>
      <c r="T36" s="15">
        <v>1</v>
      </c>
      <c r="U36" s="15">
        <v>1</v>
      </c>
      <c r="V36" s="6" t="s">
        <v>204</v>
      </c>
      <c r="W36" s="8" t="s">
        <v>162</v>
      </c>
      <c r="X36" s="7" t="s">
        <v>146</v>
      </c>
      <c r="Y36" s="9">
        <v>44102</v>
      </c>
      <c r="Z36" s="6">
        <v>24000</v>
      </c>
    </row>
    <row r="37" spans="1:26" ht="24" customHeight="1">
      <c r="A37" s="6">
        <v>36</v>
      </c>
      <c r="B37" s="13" t="s">
        <v>92</v>
      </c>
      <c r="C37" s="16" t="s">
        <v>14</v>
      </c>
      <c r="D37" s="13">
        <v>80</v>
      </c>
      <c r="E37" s="13">
        <v>25</v>
      </c>
      <c r="F37" s="14" t="s">
        <v>15</v>
      </c>
      <c r="G37" s="17" t="s">
        <v>21</v>
      </c>
      <c r="H37" s="17" t="s">
        <v>57</v>
      </c>
      <c r="I37" s="18" t="s">
        <v>200</v>
      </c>
      <c r="J37" s="12">
        <v>44093</v>
      </c>
      <c r="K37" s="15">
        <v>8554</v>
      </c>
      <c r="L37" s="12">
        <v>44102</v>
      </c>
      <c r="M37" s="13">
        <v>2000</v>
      </c>
      <c r="N37" s="33">
        <f>(((50.7+7)/3600*E37/2)*1.13)/2</f>
        <v>0.11319618055555555</v>
      </c>
      <c r="O37" s="6" t="s">
        <v>216</v>
      </c>
      <c r="P37" s="23">
        <v>0.85</v>
      </c>
      <c r="Q37" s="23">
        <v>0.53</v>
      </c>
      <c r="R37" s="13" t="s">
        <v>197</v>
      </c>
      <c r="S37" s="13" t="s">
        <v>139</v>
      </c>
      <c r="T37" s="15">
        <v>1</v>
      </c>
      <c r="U37" s="15">
        <v>1</v>
      </c>
      <c r="V37" s="6" t="s">
        <v>204</v>
      </c>
      <c r="W37" s="8" t="s">
        <v>162</v>
      </c>
      <c r="X37" s="7" t="s">
        <v>151</v>
      </c>
      <c r="Y37" s="9">
        <v>44102</v>
      </c>
      <c r="Z37" s="6">
        <v>24000</v>
      </c>
    </row>
    <row r="38" spans="1:26" ht="24" customHeight="1">
      <c r="O38" s="26"/>
    </row>
  </sheetData>
  <sortState ref="A2:Z37">
    <sortCondition ref="G1"/>
  </sortState>
  <mergeCells count="14">
    <mergeCell ref="R1:R2"/>
    <mergeCell ref="S1:S2"/>
    <mergeCell ref="H1:H2"/>
    <mergeCell ref="I1:I2"/>
    <mergeCell ref="N1:N2"/>
    <mergeCell ref="O1:O2"/>
    <mergeCell ref="P1:P2"/>
    <mergeCell ref="Q1:Q2"/>
    <mergeCell ref="G1:G2"/>
    <mergeCell ref="A1:A2"/>
    <mergeCell ref="B1:B2"/>
    <mergeCell ref="C1:C2"/>
    <mergeCell ref="D1:D2"/>
    <mergeCell ref="E1:E2"/>
  </mergeCells>
  <phoneticPr fontId="1" type="noConversion"/>
  <pageMargins left="0.7" right="0.7" top="0.75" bottom="0.75" header="0.3" footer="0.3"/>
  <pageSetup paperSize="9" scale="52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0" workbookViewId="0">
      <selection activeCell="A152" sqref="A152"/>
    </sheetView>
  </sheetViews>
  <sheetFormatPr defaultRowHeight="13.5"/>
  <sheetData/>
  <phoneticPr fontId="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3.5"/>
  <sheetData/>
  <phoneticPr fontId="1" type="noConversion"/>
  <pageMargins left="0.7" right="0.7" top="0.75" bottom="0.75" header="0.3" footer="0.3"/>
  <pageSetup paperSize="9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外发资料0928  </vt:lpstr>
      <vt:lpstr>梅庄回复</vt:lpstr>
      <vt:lpstr>茁腾回复</vt:lpstr>
      <vt:lpstr>'外发资料0928 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2020-10-15T00:02:23Z</dcterms:modified>
</cp:coreProperties>
</file>