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4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2025待委外25.3.7" sheetId="9" r:id="rId5"/>
  </sheets>
  <definedNames>
    <definedName name="_xlnm._FilterDatabase" localSheetId="4" hidden="1">'2025待委外25.3.7'!$A$1:$AA$26</definedName>
    <definedName name="_xlnm._FilterDatabase" localSheetId="2" hidden="1">模具外发资料表2024年!$A$1:$U$38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9" l="1"/>
  <c r="Z26" i="9" l="1"/>
  <c r="Z25" i="9"/>
  <c r="M25" i="9" s="1"/>
  <c r="Z24" i="9"/>
  <c r="M24" i="9" s="1"/>
  <c r="Z23" i="9"/>
  <c r="M23" i="9" s="1"/>
  <c r="Z22" i="9"/>
  <c r="M22" i="9" s="1"/>
  <c r="Z21" i="9"/>
  <c r="M21" i="9" s="1"/>
  <c r="Z20" i="9"/>
  <c r="M20" i="9" s="1"/>
  <c r="Z19" i="9"/>
  <c r="Z18" i="9"/>
  <c r="Z17" i="9"/>
  <c r="Z16" i="9"/>
  <c r="M16" i="9" s="1"/>
  <c r="Z15" i="9"/>
  <c r="M15" i="9" s="1"/>
  <c r="Z14" i="9"/>
  <c r="Z13" i="9"/>
  <c r="M13" i="9" s="1"/>
  <c r="Z12" i="9"/>
  <c r="M12" i="9" s="1"/>
  <c r="Z11" i="9"/>
  <c r="Z10" i="9"/>
  <c r="M10" i="9" s="1"/>
  <c r="Z9" i="9"/>
  <c r="M9" i="9" s="1"/>
  <c r="Z8" i="9"/>
  <c r="M8" i="9" s="1"/>
  <c r="N8" i="9" s="1"/>
  <c r="Z7" i="9"/>
  <c r="M7" i="9" s="1"/>
  <c r="Z6" i="9"/>
  <c r="Z5" i="9"/>
  <c r="M5" i="9" s="1"/>
  <c r="Z4" i="9"/>
  <c r="M4" i="9" s="1"/>
  <c r="Z3" i="9"/>
  <c r="M6" i="9"/>
  <c r="M11" i="9"/>
  <c r="M14" i="9"/>
  <c r="M17" i="9"/>
  <c r="M18" i="9"/>
  <c r="M19" i="9"/>
  <c r="M26" i="9"/>
  <c r="AB26" i="9" l="1"/>
  <c r="L26" i="9"/>
  <c r="N26" i="9" s="1"/>
  <c r="AB25" i="9"/>
  <c r="L25" i="9"/>
  <c r="N25" i="9" s="1"/>
  <c r="L24" i="9"/>
  <c r="N24" i="9" s="1"/>
  <c r="AB23" i="9"/>
  <c r="L23" i="9"/>
  <c r="N23" i="9" s="1"/>
  <c r="AB22" i="9"/>
  <c r="L22" i="9"/>
  <c r="N22" i="9" s="1"/>
  <c r="L21" i="9"/>
  <c r="N21" i="9" s="1"/>
  <c r="L20" i="9"/>
  <c r="N20" i="9" s="1"/>
  <c r="L19" i="9"/>
  <c r="N19" i="9" s="1"/>
  <c r="L18" i="9"/>
  <c r="N18" i="9" s="1"/>
  <c r="AB17" i="9"/>
  <c r="L17" i="9"/>
  <c r="N17" i="9" s="1"/>
  <c r="AB16" i="9"/>
  <c r="L16" i="9"/>
  <c r="N16" i="9" s="1"/>
  <c r="AB15" i="9"/>
  <c r="L15" i="9"/>
  <c r="N15" i="9" s="1"/>
  <c r="L14" i="9"/>
  <c r="N14" i="9" s="1"/>
  <c r="L13" i="9"/>
  <c r="N13" i="9" s="1"/>
  <c r="AB12" i="9"/>
  <c r="L12" i="9"/>
  <c r="N12" i="9" s="1"/>
  <c r="AB11" i="9"/>
  <c r="L11" i="9"/>
  <c r="N11" i="9" s="1"/>
  <c r="L10" i="9"/>
  <c r="N10" i="9" s="1"/>
  <c r="AB9" i="9"/>
  <c r="L9" i="9"/>
  <c r="N9" i="9" s="1"/>
  <c r="L7" i="9"/>
  <c r="N7" i="9" s="1"/>
  <c r="AB6" i="9"/>
  <c r="L6" i="9"/>
  <c r="N6" i="9" s="1"/>
  <c r="AB5" i="9"/>
  <c r="L5" i="9"/>
  <c r="N5" i="9" s="1"/>
  <c r="L4" i="9"/>
  <c r="N4" i="9" s="1"/>
  <c r="L2" i="9"/>
  <c r="O15" i="9" l="1"/>
  <c r="O17" i="9"/>
  <c r="O6" i="9"/>
  <c r="O5" i="9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3.14依邮件提出SOP周期为42秒重新核价</t>
        </r>
      </text>
    </comment>
  </commentList>
</comments>
</file>

<file path=xl/sharedStrings.xml><?xml version="1.0" encoding="utf-8"?>
<sst xmlns="http://schemas.openxmlformats.org/spreadsheetml/2006/main" count="4029" uniqueCount="2003">
  <si>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</si>
  <si>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</si>
  <si>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</si>
  <si>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</si>
  <si>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</si>
  <si>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</si>
  <si>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</si>
  <si>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</si>
  <si>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</si>
  <si>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</si>
  <si>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</si>
  <si>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</si>
  <si>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</si>
  <si>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</si>
  <si>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</si>
  <si>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</si>
  <si>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</si>
  <si>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</si>
  <si>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</si>
  <si>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</si>
  <si>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</si>
  <si>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</si>
  <si>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</si>
  <si>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</si>
  <si>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</si>
  <si>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</si>
  <si>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</si>
  <si>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</si>
  <si>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</si>
  <si>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</si>
  <si>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</si>
  <si>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</si>
  <si>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</si>
  <si>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</si>
  <si>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</si>
  <si>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</si>
  <si>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</si>
  <si>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</si>
  <si>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</si>
  <si>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</si>
  <si>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</si>
  <si>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</si>
  <si>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</si>
  <si>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</si>
  <si>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</si>
  <si>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</si>
  <si>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</si>
  <si>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</si>
  <si>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</si>
  <si>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</si>
  <si>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</si>
  <si>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</si>
  <si>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</si>
  <si>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</si>
  <si>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</si>
  <si>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</si>
  <si>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</si>
  <si>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</si>
  <si>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</si>
  <si>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</si>
  <si>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</si>
  <si>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</si>
  <si>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</si>
  <si>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</si>
  <si>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</si>
  <si>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</si>
  <si>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</si>
  <si>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</si>
  <si>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</si>
  <si>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</si>
  <si>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</si>
  <si>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</si>
  <si>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</si>
  <si>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</si>
  <si>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</si>
  <si>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</si>
  <si>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</si>
  <si>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</si>
  <si>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</si>
  <si>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</si>
  <si>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</si>
  <si>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</si>
  <si>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</si>
  <si>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</si>
  <si>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</si>
  <si>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</si>
  <si>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</si>
  <si>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</si>
  <si>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</si>
  <si>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</si>
  <si>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</si>
  <si>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</si>
  <si>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</si>
  <si>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</si>
  <si>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</si>
  <si>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</si>
  <si>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</si>
  <si>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</si>
  <si>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</si>
  <si>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</si>
  <si>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</si>
  <si>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</si>
  <si>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</si>
  <si>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</si>
  <si>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</si>
  <si>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</si>
  <si>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</si>
  <si>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</si>
  <si>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</si>
  <si>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</si>
  <si>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</si>
  <si>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</si>
  <si>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</si>
  <si>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</si>
  <si>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</si>
  <si>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</si>
  <si>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</si>
  <si>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</si>
  <si>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</si>
  <si>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</si>
  <si>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</si>
  <si>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</si>
  <si>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</si>
  <si>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</si>
  <si>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</si>
  <si>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</si>
  <si>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</si>
  <si>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</si>
  <si>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</si>
  <si>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</si>
  <si>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</si>
  <si>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</si>
  <si>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</si>
  <si>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</si>
  <si>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</si>
  <si>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</si>
  <si>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</si>
  <si>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</si>
  <si>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</si>
  <si>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</si>
  <si>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</si>
  <si>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</si>
  <si>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</si>
  <si>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</si>
  <si>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</si>
  <si>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</si>
  <si>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</si>
  <si>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</si>
  <si>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</si>
  <si>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</si>
  <si>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</si>
  <si>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</si>
  <si>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</si>
  <si>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</si>
  <si>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</si>
  <si>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</si>
  <si>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</si>
  <si>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</si>
  <si>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</si>
  <si>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</si>
  <si>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</si>
  <si>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</si>
  <si>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</si>
  <si>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</si>
  <si>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</si>
  <si>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</si>
  <si>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</si>
  <si>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</si>
  <si>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</si>
  <si>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</si>
  <si>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</si>
  <si>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</si>
  <si>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</si>
  <si>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</si>
  <si>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</si>
  <si>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</si>
  <si>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</si>
  <si>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</si>
  <si>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</si>
  <si>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</si>
  <si>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</si>
  <si>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</si>
  <si>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</si>
  <si>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</si>
  <si>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</si>
  <si>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</si>
  <si>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</si>
  <si>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</si>
  <si>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</si>
  <si>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</si>
  <si>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</si>
  <si>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</si>
  <si>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</si>
  <si>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</si>
  <si>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</si>
  <si>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</si>
  <si>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</si>
  <si>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</si>
  <si>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</si>
  <si>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</si>
  <si>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</si>
  <si>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</si>
  <si>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</si>
  <si>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</si>
  <si>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</si>
  <si>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</si>
  <si>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</si>
  <si>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</si>
  <si>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</si>
  <si>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</si>
  <si>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</si>
  <si>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</si>
  <si>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</si>
  <si>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</si>
  <si>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</si>
  <si>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</si>
  <si>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</si>
  <si>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</si>
  <si>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</si>
  <si>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</si>
  <si>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</si>
  <si>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</si>
  <si>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</si>
  <si>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</si>
  <si>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</si>
  <si>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</si>
  <si>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</si>
  <si>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</si>
  <si>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</si>
  <si>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</si>
  <si>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</si>
  <si>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</si>
  <si>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</si>
  <si>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</si>
  <si>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</si>
  <si>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</si>
  <si>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</si>
  <si>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</si>
  <si>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</si>
  <si>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</si>
  <si>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</si>
  <si>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</si>
  <si>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</si>
  <si>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</si>
  <si>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</si>
  <si>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</si>
  <si>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</si>
  <si>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</si>
  <si>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</si>
  <si>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</si>
  <si>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</si>
  <si>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</si>
  <si>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</si>
  <si>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</si>
  <si>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</si>
  <si>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</si>
  <si>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</si>
  <si>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</si>
  <si>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</si>
  <si>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</si>
  <si>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</si>
  <si>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</si>
  <si>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</si>
  <si>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</si>
  <si>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</si>
  <si>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</si>
  <si>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</si>
  <si>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</si>
  <si>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</si>
  <si>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</si>
  <si>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</si>
  <si>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</si>
  <si>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</si>
  <si>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</si>
  <si>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</si>
  <si>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</si>
  <si>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</si>
  <si>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</si>
  <si>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</si>
  <si>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</si>
  <si>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</si>
  <si>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</si>
  <si>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</si>
  <si>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</si>
  <si>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</si>
  <si>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</si>
  <si>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</si>
  <si>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</si>
  <si>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</si>
  <si>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</si>
  <si>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</si>
  <si>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</si>
  <si>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</si>
  <si>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</si>
  <si>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</si>
  <si>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</si>
  <si>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</si>
  <si>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</si>
  <si>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</si>
  <si>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</si>
  <si>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</si>
  <si>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</si>
  <si>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</si>
  <si>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</si>
  <si>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</si>
  <si>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</si>
  <si>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</si>
  <si>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</si>
  <si>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</si>
  <si>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</si>
  <si>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</si>
  <si>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</si>
  <si>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</si>
  <si>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</si>
  <si>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</si>
  <si>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</si>
  <si>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</si>
  <si>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</si>
  <si>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</si>
  <si>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</si>
  <si>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</si>
  <si>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</si>
  <si>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</si>
  <si>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</si>
  <si>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</si>
  <si>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</si>
  <si>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</si>
  <si>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</si>
  <si>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</si>
  <si>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</si>
  <si>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</si>
  <si>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</si>
  <si>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</si>
  <si>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</si>
  <si>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</si>
  <si>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</si>
  <si>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</si>
  <si>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</si>
  <si>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</si>
  <si>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</si>
  <si>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</si>
  <si>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</si>
  <si>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</si>
  <si>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</si>
  <si>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</si>
  <si>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</si>
  <si>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</si>
  <si>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</si>
  <si>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</si>
  <si>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</si>
  <si>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</si>
  <si>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</si>
  <si>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</si>
  <si>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</si>
  <si>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</si>
  <si>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</si>
  <si>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</si>
  <si>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</si>
  <si>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</si>
  <si>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</si>
  <si>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</si>
  <si>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</si>
  <si>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</si>
  <si>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</si>
  <si>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</si>
  <si>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</si>
  <si>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</si>
  <si>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</si>
  <si>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</si>
  <si>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</si>
  <si>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</si>
  <si>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</si>
  <si>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</si>
  <si>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</si>
  <si>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</si>
  <si>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</si>
  <si>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</si>
  <si>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</si>
  <si>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</si>
  <si>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</si>
  <si>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</si>
  <si>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</si>
  <si>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</si>
  <si>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</si>
  <si>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</si>
  <si>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</si>
  <si>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</si>
  <si>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</si>
  <si>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</si>
  <si>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</si>
  <si>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</si>
  <si>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</si>
  <si>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</si>
  <si>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</si>
  <si>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</si>
  <si>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</si>
  <si>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</si>
  <si>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</si>
  <si>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</si>
  <si>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</si>
  <si>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</si>
  <si>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</si>
  <si>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</si>
  <si>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</si>
  <si>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</si>
  <si>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</si>
  <si>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</si>
  <si>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</si>
  <si>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</si>
  <si>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</si>
  <si>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</si>
  <si>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</si>
  <si>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</si>
  <si>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</si>
  <si>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</si>
  <si>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</si>
  <si>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</si>
  <si>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</si>
  <si>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</si>
  <si>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</si>
  <si>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</si>
  <si>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</si>
  <si>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</si>
  <si>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</si>
  <si>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</si>
  <si>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</si>
  <si>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</si>
  <si>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</si>
  <si>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</si>
  <si>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</si>
  <si>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</si>
  <si>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</si>
  <si>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</si>
  <si>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</si>
  <si>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</si>
  <si>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</si>
  <si>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</si>
  <si>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</si>
  <si>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</si>
  <si>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</si>
  <si>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</si>
  <si>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</si>
  <si>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</si>
  <si>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</si>
  <si>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</si>
  <si>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</si>
  <si>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</si>
  <si>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</si>
  <si>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</si>
  <si>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</si>
  <si>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</si>
  <si>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</si>
  <si>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</si>
  <si>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</si>
  <si>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</si>
  <si>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</si>
  <si>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</si>
  <si>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</si>
  <si>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</si>
  <si>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</si>
  <si>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</si>
  <si>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</si>
  <si>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</si>
  <si>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</si>
  <si>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</si>
  <si>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</si>
  <si>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</si>
  <si>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</si>
  <si>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</si>
  <si>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</si>
  <si>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</si>
  <si>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</si>
  <si>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</si>
  <si>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</si>
  <si>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</si>
  <si>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</si>
  <si>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</si>
  <si>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</si>
  <si>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</si>
  <si>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</si>
  <si>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</si>
  <si>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</si>
  <si>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</si>
  <si>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</si>
  <si>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</si>
  <si>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</si>
  <si>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</si>
  <si>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</si>
  <si>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</si>
  <si>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</si>
  <si>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</si>
  <si>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</si>
  <si>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</si>
  <si>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</si>
  <si>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</si>
  <si>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</si>
  <si>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</si>
  <si>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</si>
  <si>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</si>
  <si>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</si>
  <si>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</si>
  <si>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</si>
  <si>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</si>
  <si>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</si>
  <si>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</si>
  <si>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</si>
  <si>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</si>
  <si>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</si>
  <si>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</si>
  <si>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</si>
  <si>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</si>
  <si>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</si>
  <si>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</si>
  <si>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</si>
  <si>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</si>
  <si>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</si>
  <si>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</si>
  <si>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</si>
  <si>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</si>
  <si>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</si>
  <si>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</si>
  <si>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</si>
  <si>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</si>
  <si>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</si>
  <si>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</si>
  <si>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</si>
  <si>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</si>
  <si>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</si>
  <si>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</si>
  <si>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</si>
  <si>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</si>
  <si>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</si>
  <si>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</si>
  <si>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</si>
  <si>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</si>
  <si>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</si>
  <si>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</si>
  <si>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</si>
  <si>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</si>
  <si>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</si>
  <si>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</si>
  <si>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</si>
  <si>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</si>
  <si>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</si>
  <si>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</si>
  <si>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</si>
  <si>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</si>
  <si>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</si>
  <si>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</si>
  <si>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</si>
  <si>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</si>
  <si>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</si>
  <si>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</si>
  <si>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</si>
  <si>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</si>
  <si>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</si>
  <si>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</si>
  <si>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</si>
  <si>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</si>
  <si>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</si>
  <si>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</si>
  <si>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</si>
  <si>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</si>
  <si>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</si>
  <si>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</si>
  <si>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</si>
  <si>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</si>
  <si>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</si>
  <si>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</si>
  <si>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</si>
  <si>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</si>
  <si>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</si>
  <si>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</si>
  <si>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</si>
  <si>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</si>
  <si>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</si>
  <si>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</si>
  <si>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</si>
  <si>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</si>
  <si>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</si>
  <si>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</si>
  <si>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</si>
  <si>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</si>
  <si>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</si>
  <si>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</si>
  <si>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</si>
  <si>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</si>
  <si>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</si>
  <si>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</si>
  <si>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</si>
  <si>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</si>
  <si>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</si>
  <si>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</si>
  <si>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</si>
  <si>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</si>
  <si>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</si>
  <si>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</si>
  <si>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</si>
  <si>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</si>
  <si>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</si>
  <si>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</si>
  <si>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</si>
  <si>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</si>
  <si>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</si>
  <si>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</si>
  <si>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</si>
  <si>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</si>
  <si>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</si>
  <si>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</si>
  <si>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</si>
  <si>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</si>
  <si>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</si>
  <si>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</si>
  <si>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</si>
  <si>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</si>
  <si>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</si>
  <si>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</si>
  <si>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</si>
  <si>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</si>
  <si>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</si>
  <si>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</si>
  <si>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</si>
  <si>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</si>
  <si>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</si>
  <si>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</si>
  <si>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</si>
  <si>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</si>
  <si>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</si>
  <si>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</si>
  <si>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</si>
  <si>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</si>
  <si>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</si>
  <si>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</si>
  <si>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</si>
  <si>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</si>
  <si>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</si>
  <si>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</si>
  <si>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</si>
  <si>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</si>
  <si>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</si>
  <si>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</si>
  <si>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</si>
  <si>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</si>
  <si>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</si>
  <si>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</si>
  <si>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</si>
  <si>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</si>
  <si>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</si>
  <si>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</si>
  <si>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</si>
  <si>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</si>
  <si>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</si>
  <si>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</si>
  <si>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</si>
  <si>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</si>
  <si>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</si>
  <si>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</si>
  <si>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</si>
  <si>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</si>
  <si>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</si>
  <si>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</si>
  <si>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</si>
  <si>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</si>
  <si>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</si>
  <si>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</si>
  <si>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</si>
  <si>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</si>
  <si>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</si>
  <si>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</si>
  <si>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</si>
  <si>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</si>
  <si>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</si>
  <si>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</si>
  <si>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</si>
  <si>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</si>
  <si>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</si>
  <si>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</si>
  <si>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</si>
  <si>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</si>
  <si>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</si>
  <si>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</si>
  <si>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</si>
  <si>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</si>
  <si>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</si>
  <si>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</si>
  <si>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</si>
  <si>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</si>
  <si>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</si>
  <si>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</si>
  <si>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</si>
  <si>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</si>
  <si>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</si>
  <si>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</si>
  <si>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</si>
  <si>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</si>
  <si>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</si>
  <si>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</si>
  <si>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</si>
  <si>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</si>
  <si>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</si>
  <si>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</si>
  <si>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</si>
  <si>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</si>
  <si>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</si>
  <si>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</si>
  <si>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</si>
  <si>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</si>
  <si>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</si>
  <si>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</si>
  <si>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</si>
  <si>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</si>
  <si>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</si>
  <si>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</si>
  <si>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</si>
  <si>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</si>
  <si>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</si>
  <si>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</si>
  <si>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</si>
  <si>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</si>
  <si>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</si>
  <si>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</si>
  <si>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</si>
  <si>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</si>
  <si>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</si>
  <si>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</si>
  <si>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</si>
  <si>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</si>
  <si>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</si>
  <si>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</si>
  <si>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</si>
  <si>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</si>
  <si>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</si>
  <si>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</si>
  <si>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</si>
  <si>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</si>
  <si>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</si>
  <si>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</si>
  <si>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</si>
  <si>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</si>
  <si>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</si>
  <si>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</si>
  <si>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</si>
  <si>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</si>
  <si>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</si>
  <si>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</si>
  <si>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</si>
  <si>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</si>
  <si>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</si>
  <si>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</si>
  <si>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</si>
  <si>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</si>
  <si>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</si>
  <si>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</si>
  <si>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</si>
  <si>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</si>
  <si>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</si>
  <si>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</si>
  <si>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</si>
  <si>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</si>
  <si>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</si>
  <si>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</si>
  <si>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</si>
  <si>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</si>
  <si>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</si>
  <si>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</si>
  <si>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</si>
  <si>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</si>
  <si>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</si>
  <si>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</si>
  <si>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</si>
  <si>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</si>
  <si>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</si>
  <si>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</si>
  <si>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</si>
  <si>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</si>
  <si>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</si>
  <si>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</si>
  <si>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</si>
  <si>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</si>
  <si>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</si>
  <si>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</si>
  <si>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</si>
  <si>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</si>
  <si>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</si>
  <si>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</si>
  <si>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</si>
  <si>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</si>
  <si>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</si>
  <si>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</si>
  <si>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</si>
  <si>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</si>
  <si>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</si>
  <si>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</si>
  <si>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</si>
  <si>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</si>
  <si>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</si>
  <si>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</si>
  <si>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</si>
  <si>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</si>
  <si>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</si>
  <si>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</si>
  <si>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</si>
  <si>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</si>
  <si>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</si>
  <si>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</si>
  <si>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</si>
  <si>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</si>
  <si>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</si>
  <si>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</si>
  <si>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</si>
  <si>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</si>
  <si>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</si>
  <si>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</si>
  <si>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</si>
  <si>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</si>
  <si>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</si>
  <si>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</si>
  <si>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</si>
  <si>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</si>
  <si>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</si>
  <si>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</si>
  <si>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</si>
  <si>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</si>
  <si>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</si>
  <si>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</si>
  <si>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</si>
  <si>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</si>
  <si>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</si>
  <si>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</si>
  <si>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</si>
  <si>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</si>
  <si>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</si>
  <si>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</si>
  <si>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</si>
  <si>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</si>
  <si>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</si>
  <si>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</si>
  <si>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</si>
  <si>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</si>
  <si>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</si>
  <si>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</si>
  <si>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</si>
  <si>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</si>
  <si>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</si>
  <si>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</si>
  <si>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</si>
  <si>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</si>
  <si>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</si>
  <si>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</si>
  <si>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</si>
  <si>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</si>
  <si>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</si>
  <si>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</si>
  <si>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</si>
  <si>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</si>
  <si>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</si>
  <si>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</si>
  <si>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</si>
  <si>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</si>
  <si>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</si>
  <si>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</si>
  <si>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</si>
  <si>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</si>
  <si>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</si>
  <si>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</si>
  <si>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</si>
  <si>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</si>
  <si>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</si>
  <si>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</si>
  <si>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</si>
  <si>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</si>
  <si>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</si>
  <si>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</si>
  <si>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</si>
  <si>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</si>
  <si>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</si>
  <si>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</si>
  <si>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</si>
  <si>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</si>
  <si>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</si>
  <si>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</si>
  <si>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</si>
  <si>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</si>
  <si>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</si>
  <si>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</si>
  <si>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</si>
  <si>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</si>
  <si>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</si>
  <si>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</si>
  <si>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</si>
  <si>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</si>
  <si>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</si>
  <si>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</si>
  <si>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</si>
  <si>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</si>
  <si>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</si>
  <si>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</si>
  <si>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</si>
  <si>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</si>
  <si>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</si>
  <si>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</si>
  <si>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</si>
  <si>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</si>
  <si>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</si>
  <si>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</si>
  <si>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</si>
  <si>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</si>
  <si>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</si>
  <si>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</si>
  <si>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</si>
  <si>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</si>
  <si>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</si>
  <si>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</si>
  <si>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</si>
  <si>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</si>
  <si>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</si>
  <si>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</si>
  <si>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</si>
  <si>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</si>
  <si>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</si>
  <si>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</si>
  <si>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</si>
  <si>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</si>
  <si>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</si>
  <si>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</si>
  <si>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</si>
  <si>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</si>
  <si>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</si>
  <si>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</si>
  <si>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</si>
  <si>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</si>
  <si>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</si>
  <si>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</si>
  <si>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</si>
  <si>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</si>
  <si>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</si>
  <si>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</si>
  <si>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</si>
  <si>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</si>
  <si>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</si>
  <si>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</si>
  <si>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</si>
  <si>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</si>
  <si>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</si>
  <si>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</si>
  <si>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</si>
  <si>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</si>
  <si>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</si>
  <si>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</si>
  <si>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</si>
  <si>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</si>
  <si>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</si>
  <si>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</si>
  <si>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</si>
  <si>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</si>
  <si>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</si>
  <si>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</si>
  <si>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</si>
  <si>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</si>
  <si>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</si>
  <si>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</si>
  <si>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</si>
  <si>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</si>
  <si>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</si>
  <si>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</si>
  <si>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</si>
  <si>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</si>
  <si>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</si>
  <si>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</si>
  <si>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</si>
  <si>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</si>
  <si>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</si>
  <si>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</si>
  <si>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</si>
  <si>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</si>
  <si>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</si>
  <si>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</si>
  <si>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</si>
  <si>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</si>
  <si>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</si>
  <si>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</si>
  <si>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</si>
  <si>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</si>
  <si>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</si>
  <si>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</si>
  <si>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</si>
  <si>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</si>
  <si>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</si>
  <si>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</si>
  <si>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</si>
  <si>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</si>
  <si>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</si>
  <si>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</si>
  <si>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</si>
  <si>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</si>
  <si>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</si>
  <si>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</si>
  <si>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</si>
  <si>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</si>
  <si>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</si>
  <si>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</si>
  <si>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</si>
  <si>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</si>
  <si>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</si>
  <si>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</si>
  <si>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</si>
  <si>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</si>
  <si>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</si>
  <si>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</si>
  <si>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</si>
  <si>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</si>
  <si>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</si>
  <si>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</si>
  <si>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</si>
  <si>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</si>
  <si>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</si>
  <si>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</si>
  <si>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</si>
  <si>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</si>
  <si>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</si>
  <si>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</si>
  <si>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</si>
  <si>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</si>
  <si>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</si>
  <si>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</si>
  <si>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</si>
  <si>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</si>
  <si>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</si>
  <si>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</si>
  <si>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</si>
  <si>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</si>
  <si>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</si>
  <si>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</si>
  <si>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</si>
  <si>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</si>
  <si>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</si>
  <si>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</si>
  <si>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</si>
  <si>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</si>
  <si>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</si>
  <si>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</si>
  <si>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</si>
  <si>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</si>
  <si>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</si>
  <si>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</si>
  <si>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</si>
  <si>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</si>
  <si>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</si>
  <si>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</si>
  <si>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</si>
  <si>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</si>
  <si>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</si>
  <si>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</si>
  <si>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</si>
  <si>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</si>
  <si>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</si>
  <si>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</si>
  <si>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</si>
  <si>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</si>
  <si>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</si>
  <si>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</si>
  <si>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</si>
  <si>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</si>
  <si>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</si>
  <si>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</si>
  <si>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</si>
  <si>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</si>
  <si>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</si>
  <si>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</si>
  <si>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</si>
  <si>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</si>
  <si>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</si>
  <si>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</si>
  <si>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</si>
  <si>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</si>
  <si>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</si>
  <si>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</si>
  <si>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</si>
  <si>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</si>
  <si>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</si>
  <si>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</si>
  <si>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</si>
  <si>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</si>
  <si>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</si>
  <si>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</si>
  <si>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</si>
  <si>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</si>
  <si>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</si>
  <si>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</si>
  <si>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</si>
  <si>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</si>
  <si>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</si>
  <si>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</si>
  <si>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</si>
  <si>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</si>
  <si>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</si>
  <si>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</si>
  <si>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</si>
  <si>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</si>
  <si>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</si>
  <si>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</si>
  <si>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</si>
  <si>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</si>
  <si>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</si>
  <si>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</si>
  <si>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</si>
  <si>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</si>
  <si>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</si>
  <si>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</si>
  <si>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</si>
  <si>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</si>
  <si>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</si>
  <si>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</si>
  <si>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</si>
  <si>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</si>
  <si>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</si>
  <si>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</si>
  <si>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</si>
  <si>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</si>
  <si>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</si>
  <si>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</si>
  <si>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</si>
  <si>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</si>
  <si>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</si>
  <si>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</si>
  <si>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</si>
  <si>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</si>
  <si>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</si>
  <si>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</si>
  <si>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</si>
  <si>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</si>
  <si>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</si>
  <si>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</si>
  <si>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</si>
  <si>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</si>
  <si>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</si>
  <si>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</si>
  <si>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</si>
  <si>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</si>
  <si>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</si>
  <si>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</si>
  <si>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</si>
  <si>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</si>
  <si>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</si>
  <si>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</si>
  <si>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</si>
  <si>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</si>
  <si>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</si>
  <si>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</si>
  <si>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</si>
  <si>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</si>
  <si>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</si>
  <si>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</si>
  <si>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</si>
  <si>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</si>
  <si>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</si>
  <si>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</si>
  <si>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</si>
  <si>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</si>
  <si>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</si>
  <si>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</si>
  <si>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</si>
  <si>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</si>
  <si>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</si>
  <si>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</si>
  <si>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</si>
  <si>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</si>
  <si>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</si>
  <si>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</si>
  <si>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</si>
  <si>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</si>
  <si>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</si>
  <si>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</si>
  <si>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</si>
  <si>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</si>
  <si>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</si>
  <si>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</si>
  <si>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</si>
  <si>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</si>
  <si>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</si>
  <si>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</si>
  <si>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</si>
  <si>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</si>
  <si>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</si>
  <si>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</si>
  <si>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</si>
  <si>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</si>
  <si>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</si>
  <si>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</si>
  <si>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</si>
  <si>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</si>
  <si>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</si>
  <si>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</si>
  <si>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</si>
  <si>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</si>
  <si>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</si>
  <si>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</si>
  <si>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</si>
  <si>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</si>
  <si>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</si>
  <si>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</si>
  <si>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</si>
  <si>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</si>
  <si>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</si>
  <si>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</si>
  <si>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</si>
  <si>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</si>
  <si>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</si>
  <si>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</si>
  <si>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</si>
  <si>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</si>
  <si>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</si>
  <si>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</si>
  <si>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</si>
  <si>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</si>
  <si>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</si>
  <si>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</si>
  <si>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</si>
  <si>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</si>
  <si>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</si>
  <si>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</si>
  <si>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</si>
  <si>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</si>
  <si>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</si>
  <si>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</si>
  <si>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</si>
  <si>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</si>
  <si>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</si>
  <si>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</si>
  <si>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</si>
  <si>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</si>
  <si>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</si>
  <si>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</si>
  <si>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</si>
  <si>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</si>
  <si>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</si>
  <si>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</si>
  <si>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</si>
  <si>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</si>
  <si>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</si>
  <si>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</si>
  <si>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</si>
  <si>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</si>
  <si>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</si>
  <si>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</si>
  <si>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</si>
  <si>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</si>
  <si>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</si>
  <si>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</si>
  <si>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</si>
  <si>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</si>
  <si>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</si>
  <si>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</si>
  <si>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</si>
  <si>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</si>
  <si>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</si>
  <si>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</si>
  <si>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</si>
  <si>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</si>
  <si>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</si>
  <si>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</si>
  <si>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</si>
  <si>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</si>
  <si>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</si>
  <si>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</si>
  <si>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</si>
  <si>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</si>
  <si>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</si>
  <si>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</si>
  <si>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</si>
  <si>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</si>
  <si>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</si>
  <si>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</si>
  <si>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</si>
  <si>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</si>
  <si>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</si>
  <si>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</si>
  <si>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</si>
  <si>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</si>
  <si>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</si>
  <si>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</si>
  <si>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</si>
  <si>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</si>
  <si>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</si>
  <si>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</si>
  <si>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</si>
  <si>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</si>
  <si>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</si>
  <si>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</si>
  <si>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</si>
  <si>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</si>
  <si>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</si>
  <si>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</si>
  <si>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</si>
  <si>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</si>
  <si>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</si>
  <si>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</si>
  <si>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</si>
  <si>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</si>
  <si>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</si>
  <si>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</si>
  <si>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</si>
  <si>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</si>
  <si>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</si>
  <si>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</si>
  <si>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</si>
  <si>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</si>
  <si>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</si>
  <si>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</si>
  <si>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</si>
  <si>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</si>
  <si>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</si>
  <si>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</si>
  <si>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</si>
  <si>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</si>
  <si>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</si>
  <si>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</si>
  <si>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</si>
  <si>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</si>
  <si>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</si>
  <si>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</si>
  <si>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</si>
  <si>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</si>
  <si>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</si>
  <si>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</si>
  <si>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</si>
  <si>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</si>
  <si>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</si>
  <si>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</si>
  <si>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</si>
  <si>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</si>
  <si>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</si>
  <si>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</si>
  <si>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</si>
  <si>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</si>
  <si>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</si>
  <si>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</si>
  <si>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</si>
  <si>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</si>
  <si>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</si>
  <si>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</si>
  <si>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</si>
  <si>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</si>
  <si>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</si>
  <si>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</si>
  <si>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</si>
  <si>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</si>
  <si>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</si>
  <si>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</si>
  <si>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</si>
  <si>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</si>
  <si>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</si>
  <si>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</si>
  <si>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</si>
  <si>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</si>
  <si>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</si>
  <si>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</si>
  <si>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</si>
  <si>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</si>
  <si>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</si>
  <si>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</si>
  <si>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</si>
  <si>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</si>
  <si>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</si>
  <si>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</si>
  <si>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</si>
  <si>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</si>
  <si>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</si>
  <si>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</si>
  <si>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</si>
  <si>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</si>
  <si>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</si>
  <si>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</si>
  <si>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</si>
  <si>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</si>
  <si>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</si>
  <si>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</si>
  <si>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</si>
  <si>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</si>
  <si>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</si>
  <si>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</si>
  <si>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</si>
  <si>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</si>
  <si>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</si>
  <si>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</si>
  <si>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</si>
  <si>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</si>
  <si>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</si>
  <si>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</si>
  <si>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</si>
  <si>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</si>
  <si>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</si>
  <si>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</si>
  <si>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</si>
  <si>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</si>
  <si>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</si>
  <si>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</si>
  <si>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</si>
  <si>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</si>
  <si>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</si>
  <si>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</si>
  <si>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</si>
  <si>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</si>
  <si>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</si>
  <si>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</si>
  <si>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</si>
  <si>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</si>
  <si>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</si>
  <si>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</si>
  <si>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</si>
  <si>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</si>
  <si>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</si>
  <si>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</si>
  <si>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</si>
  <si>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</si>
  <si>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</si>
  <si>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</si>
  <si>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</si>
  <si>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</si>
  <si>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</si>
  <si>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</si>
  <si>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</si>
  <si>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</si>
  <si>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</si>
  <si>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</si>
  <si>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</si>
  <si>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</si>
  <si>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</si>
  <si>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</si>
  <si>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</si>
  <si>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</si>
  <si>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</si>
  <si>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</si>
  <si>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</si>
  <si>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</si>
  <si>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</si>
  <si>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</si>
  <si>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</si>
  <si>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</si>
  <si>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</si>
  <si>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</si>
  <si>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</si>
  <si>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</si>
  <si>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</si>
  <si>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</si>
  <si>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</si>
  <si>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</si>
  <si>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</si>
  <si>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</si>
  <si>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</si>
  <si>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</si>
  <si>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</si>
  <si>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</si>
  <si>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</si>
  <si>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</si>
  <si>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</si>
  <si>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</si>
  <si>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</si>
  <si>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</si>
  <si>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</si>
  <si>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</si>
  <si>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</si>
  <si>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</si>
  <si>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</si>
  <si>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</si>
  <si>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</si>
  <si>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</si>
  <si>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</si>
  <si>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</si>
  <si>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</si>
  <si>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</si>
  <si>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</si>
  <si>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</si>
  <si>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</si>
  <si>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</si>
  <si>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</si>
  <si>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</si>
  <si>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</si>
  <si>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</si>
  <si>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</si>
  <si>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</si>
  <si>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</si>
  <si>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</si>
  <si>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</si>
  <si>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</si>
  <si>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</si>
  <si>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</si>
  <si>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</si>
  <si>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</si>
  <si>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</si>
  <si>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</si>
  <si>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</si>
  <si>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</si>
  <si>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</si>
  <si>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</si>
  <si>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</si>
  <si>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</si>
  <si>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</si>
  <si>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</si>
  <si>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</si>
  <si>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</si>
  <si>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</si>
  <si>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</si>
  <si>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</si>
  <si>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</si>
  <si>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</si>
  <si>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</si>
  <si>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</si>
  <si>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</si>
  <si>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</si>
  <si>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</si>
  <si>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</si>
  <si>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</si>
  <si>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</si>
  <si>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</si>
  <si>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</si>
  <si>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</si>
  <si>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</si>
  <si>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</si>
  <si>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</si>
  <si>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</si>
  <si>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</si>
  <si>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</si>
  <si>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</si>
  <si>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</si>
  <si>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</si>
  <si>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</si>
  <si>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</si>
  <si>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</si>
  <si>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</si>
  <si>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</si>
  <si>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</si>
  <si>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</si>
  <si>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</si>
  <si>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</si>
  <si>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</si>
  <si>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</si>
  <si>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</si>
  <si>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</si>
  <si>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</si>
  <si>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</si>
  <si>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</si>
  <si>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</si>
  <si>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</si>
  <si>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</si>
  <si>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</si>
  <si>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</si>
  <si>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</si>
  <si>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</si>
  <si>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</si>
  <si>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</si>
  <si>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</si>
  <si>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</si>
  <si>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</si>
  <si>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</si>
  <si>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</si>
  <si>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</si>
  <si>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</si>
  <si>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</si>
  <si>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</si>
  <si>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</si>
  <si>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</si>
  <si>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</si>
  <si>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</si>
  <si>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</si>
  <si>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</si>
  <si>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</si>
  <si>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</si>
  <si>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</si>
  <si>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</si>
  <si>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</si>
  <si>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</si>
  <si>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</si>
  <si>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</si>
  <si>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</si>
  <si>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</si>
  <si>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</si>
  <si>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</si>
  <si>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</si>
  <si>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</si>
  <si>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</si>
  <si>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</si>
  <si>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</si>
  <si>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</si>
  <si>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</si>
  <si>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</si>
  <si>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</si>
  <si>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</si>
  <si>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</si>
  <si>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</si>
  <si>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</si>
  <si>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</si>
  <si>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</si>
  <si>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</si>
  <si>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</si>
  <si>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</si>
  <si>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</si>
  <si>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</si>
  <si>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</si>
  <si>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</si>
  <si>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</si>
  <si>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</si>
  <si>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</si>
  <si>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</si>
  <si>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</si>
  <si>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</si>
  <si>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</si>
  <si>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</si>
  <si>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</si>
  <si>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</si>
  <si>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</si>
  <si>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</si>
  <si>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</si>
  <si>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</si>
  <si>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</si>
  <si>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</si>
  <si>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</si>
  <si>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</si>
  <si>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</si>
  <si>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</si>
  <si>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</si>
  <si>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</si>
  <si>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</si>
  <si>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</si>
  <si>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</si>
  <si>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</si>
  <si>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</si>
  <si>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</si>
  <si>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</si>
  <si>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</si>
  <si>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</si>
  <si>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</si>
  <si>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</si>
  <si>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</si>
  <si>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</si>
  <si>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</si>
  <si>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</si>
  <si>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</si>
  <si>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</si>
  <si>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</si>
  <si>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</si>
  <si>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</si>
  <si>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</si>
  <si>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</si>
  <si>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</si>
  <si>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</si>
  <si>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</si>
  <si>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</si>
  <si>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</si>
  <si>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</si>
  <si>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</si>
  <si>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</si>
  <si>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</si>
  <si>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</si>
  <si>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</si>
  <si>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</si>
  <si>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</si>
  <si>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</si>
  <si>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</si>
  <si>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</si>
  <si>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</si>
  <si>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</si>
  <si>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</si>
  <si>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</si>
  <si>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</si>
  <si>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</si>
  <si>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</si>
  <si>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</si>
  <si>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</si>
  <si>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</si>
  <si>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</si>
  <si>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</si>
  <si>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</si>
  <si>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</si>
  <si>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</si>
  <si>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</si>
  <si>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</si>
  <si>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</si>
  <si>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</si>
  <si>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</si>
  <si>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</si>
  <si>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</si>
  <si>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</si>
  <si>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</si>
  <si>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</si>
  <si>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</si>
  <si>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</si>
  <si>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</si>
  <si>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</si>
  <si>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</si>
  <si>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</si>
  <si>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</si>
  <si>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</si>
  <si>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</si>
  <si>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</si>
  <si>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</si>
  <si>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</si>
  <si>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</si>
  <si>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</si>
  <si>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</si>
  <si>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</si>
  <si>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</si>
  <si>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</si>
  <si>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</si>
  <si>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</si>
  <si>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</si>
  <si>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</si>
  <si>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</si>
  <si>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</si>
  <si>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</si>
  <si>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</si>
  <si>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</si>
  <si>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</si>
  <si>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</si>
  <si>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</si>
  <si>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</si>
  <si>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</si>
  <si>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</si>
  <si>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</si>
  <si>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</si>
  <si>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</si>
  <si>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</si>
  <si>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</si>
  <si>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</si>
  <si>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</si>
  <si>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</si>
  <si>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</si>
  <si>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</si>
  <si>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</si>
  <si>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</si>
  <si>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</si>
  <si>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</si>
  <si>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</si>
  <si>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</si>
  <si>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</si>
  <si>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</si>
  <si>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</si>
  <si>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</si>
  <si>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</si>
  <si>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</si>
  <si>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</si>
  <si>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</si>
  <si>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</si>
  <si>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</si>
  <si>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</si>
  <si>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</si>
  <si>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</si>
  <si>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</si>
  <si>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</si>
  <si>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</si>
  <si>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</si>
  <si>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</si>
  <si>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</si>
  <si>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</si>
  <si>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</si>
  <si>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</si>
  <si>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</si>
  <si>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</si>
  <si>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</si>
  <si>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</si>
  <si>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</si>
  <si>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</si>
  <si>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</si>
  <si>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</si>
  <si>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</si>
  <si>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</si>
  <si>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</si>
  <si>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</si>
  <si>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</si>
  <si>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</si>
  <si>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</si>
  <si>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</si>
  <si>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</si>
  <si>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</si>
  <si>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</si>
  <si>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</si>
  <si>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</si>
  <si>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</si>
  <si>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</si>
  <si>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</si>
  <si>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</si>
  <si>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</si>
  <si>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</si>
  <si>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</si>
  <si>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</si>
  <si>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</si>
  <si>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</si>
  <si>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</si>
  <si>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</si>
  <si>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</si>
  <si>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</si>
  <si>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</si>
  <si>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</si>
  <si>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</si>
  <si>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</si>
  <si>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</si>
  <si>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</si>
  <si>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</si>
  <si>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</si>
  <si>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</si>
  <si>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</si>
  <si>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</si>
  <si>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</si>
  <si>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</si>
  <si>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</si>
  <si>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</si>
  <si>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</si>
  <si>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</si>
  <si>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</si>
  <si>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</si>
  <si>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</si>
  <si>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</si>
  <si>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</si>
  <si>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</si>
  <si>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</si>
  <si>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</si>
  <si>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</si>
  <si>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</si>
  <si>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</si>
  <si>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</si>
  <si>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</si>
  <si>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</si>
  <si>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</si>
  <si>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</si>
  <si>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</si>
  <si>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</si>
  <si>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</si>
  <si>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</si>
  <si>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</si>
  <si>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</si>
  <si>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</si>
  <si>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</si>
  <si>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</si>
  <si>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</si>
  <si>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</si>
  <si>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</si>
  <si>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</si>
  <si>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</si>
  <si>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</si>
  <si>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</si>
  <si>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</si>
  <si>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</si>
  <si>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</si>
  <si>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</si>
  <si>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</si>
  <si>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</si>
  <si>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</si>
  <si>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</si>
  <si>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</si>
  <si>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</si>
  <si>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</si>
  <si>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</si>
  <si>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</si>
  <si>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</si>
  <si>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</si>
  <si>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</si>
  <si>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</si>
  <si>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</si>
  <si>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</si>
  <si>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</si>
  <si>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</si>
  <si>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</si>
  <si>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</si>
  <si>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</si>
  <si>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</si>
  <si>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</si>
  <si>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</si>
  <si>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</si>
  <si>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</si>
  <si>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</si>
  <si>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</si>
  <si>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</si>
  <si>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</si>
  <si>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</si>
  <si>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</si>
  <si>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</si>
  <si>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</si>
  <si>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</si>
  <si>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</si>
  <si>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</si>
  <si>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</si>
  <si>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</si>
  <si>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</si>
  <si>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</si>
  <si>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</si>
  <si>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</si>
  <si>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</si>
  <si>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</si>
  <si>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</si>
  <si>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</si>
  <si>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</si>
  <si>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</si>
  <si>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</si>
  <si>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</si>
  <si>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</si>
  <si>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</si>
  <si>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</si>
  <si>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</si>
  <si>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</si>
  <si>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</si>
  <si>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</si>
  <si>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</si>
  <si>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</si>
  <si>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</si>
  <si>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</si>
  <si>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</si>
  <si>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</si>
  <si>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</si>
  <si>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</si>
  <si>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</si>
  <si>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</si>
  <si>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</si>
  <si>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</si>
  <si>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</si>
  <si>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</si>
  <si>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</si>
  <si>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</si>
  <si>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</si>
  <si>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</si>
  <si>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</si>
  <si>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</si>
  <si>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</si>
  <si>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</si>
  <si>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</si>
  <si>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有治具无编号</t>
    <phoneticPr fontId="1" type="noConversion"/>
  </si>
  <si>
    <t>FX-328-003</t>
    <phoneticPr fontId="1" type="noConversion"/>
  </si>
  <si>
    <t>FX-328-005</t>
    <phoneticPr fontId="1" type="noConversion"/>
  </si>
  <si>
    <t>3435</t>
    <phoneticPr fontId="1" type="noConversion"/>
  </si>
  <si>
    <t>400X350X341</t>
    <phoneticPr fontId="1" type="noConversion"/>
  </si>
  <si>
    <t>MCR1908</t>
    <phoneticPr fontId="1" type="noConversion"/>
  </si>
  <si>
    <t>201340010301C</t>
    <phoneticPr fontId="1" type="noConversion"/>
  </si>
  <si>
    <t>RUGBY</t>
    <phoneticPr fontId="1" type="noConversion"/>
  </si>
  <si>
    <t>117351082027B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</si>
  <si>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</si>
  <si>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</si>
  <si>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</si>
  <si>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配下盖</t>
    <phoneticPr fontId="1" type="noConversion"/>
  </si>
  <si>
    <t>实际周期</t>
    <phoneticPr fontId="1" type="noConversion"/>
  </si>
  <si>
    <t>3332</t>
    <phoneticPr fontId="1" type="noConversion"/>
  </si>
  <si>
    <t>101340005011D</t>
    <phoneticPr fontId="1" type="noConversion"/>
  </si>
  <si>
    <t>101339027002B</t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</si>
  <si>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</si>
  <si>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</si>
  <si>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</si>
  <si>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</si>
  <si>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</si>
  <si>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</si>
  <si>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</si>
  <si>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145437138012AR</t>
  </si>
  <si>
    <t>右垫盘</t>
  </si>
  <si>
    <t>汇亿/2602</t>
  </si>
  <si>
    <t>145437138011AR</t>
  </si>
  <si>
    <t>3999</t>
    <phoneticPr fontId="1" type="noConversion"/>
  </si>
  <si>
    <t>101174003015C</t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</si>
  <si>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</si>
  <si>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</si>
  <si>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</si>
  <si>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</si>
  <si>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</si>
  <si>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</si>
  <si>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</si>
  <si>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</si>
  <si>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BATTERY_COVER_BLACK</t>
  </si>
  <si>
    <t>3327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</si>
  <si>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</si>
  <si>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</si>
  <si>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</si>
  <si>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PC/SABIC/141R-111/BLUE_GREEN</t>
  </si>
  <si>
    <t>PC/SABIC/141R-111/DARK_GRAY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</si>
  <si>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</si>
  <si>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</si>
  <si>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</si>
  <si>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</si>
  <si>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</si>
  <si>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</si>
  <si>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</si>
  <si>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</si>
  <si>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</si>
  <si>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</si>
  <si>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</si>
  <si>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</si>
  <si>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</si>
  <si>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</si>
  <si>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</si>
  <si>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</si>
  <si>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</si>
  <si>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</si>
  <si>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</si>
  <si>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</si>
  <si>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496X635X426</t>
  </si>
  <si>
    <t>POWER_SWITCH</t>
  </si>
  <si>
    <t>DONGLE_BOTTOM_COVER</t>
  </si>
  <si>
    <t>PC+ABS/SABIC/C6600-111/BLUE_GREEN</t>
  </si>
  <si>
    <t>280X270X266</t>
    <phoneticPr fontId="1" type="noConversion"/>
  </si>
  <si>
    <t>300X270X271</t>
    <phoneticPr fontId="1" type="noConversion"/>
  </si>
  <si>
    <t>280X230X301</t>
    <phoneticPr fontId="1" type="noConversion"/>
  </si>
  <si>
    <t>FX-174-012</t>
    <phoneticPr fontId="1" type="noConversion"/>
  </si>
  <si>
    <t>201466010204A</t>
    <phoneticPr fontId="1" type="noConversion"/>
  </si>
  <si>
    <t>顶钧含税价13%</t>
    <phoneticPr fontId="1" type="noConversion"/>
  </si>
  <si>
    <r>
      <t xml:space="preserve">101339027004A
</t>
    </r>
    <r>
      <rPr>
        <sz val="12"/>
        <color rgb="FF7030A0"/>
        <rFont val="宋体"/>
        <family val="3"/>
        <charset val="134"/>
      </rPr>
      <t>101339027010A
101339027022A
101339027018A
101339027014A</t>
    </r>
    <phoneticPr fontId="1" type="noConversion"/>
  </si>
  <si>
    <t>加人費用</t>
    <phoneticPr fontId="1" type="noConversion"/>
  </si>
  <si>
    <t>含加人費用</t>
    <phoneticPr fontId="1" type="noConversion"/>
  </si>
  <si>
    <t>禾亞(利佑達)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</si>
</sst>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  <numFmt numFmtId="188" formatCode="#,##0_);\(#,##0\)"/>
  </numFmts>
  <fonts count="2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  <font>
      <sz val="12"/>
      <color rgb="FF7030A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39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87" fontId="23" fillId="3" borderId="1" xfId="0" applyFont="1" applyFill="1" applyBorder="1"/>
    <xf numFmtId="187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2" fillId="3" borderId="3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12" applyNumberFormat="1" applyFont="1" applyFill="1" applyBorder="1" applyAlignment="1">
      <alignment horizontal="center" vertical="center" shrinkToFit="1"/>
    </xf>
    <xf numFmtId="0" fontId="22" fillId="3" borderId="1" xfId="12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/>
    <xf numFmtId="0" fontId="0" fillId="3" borderId="0" xfId="0" applyNumberFormat="1" applyFill="1"/>
    <xf numFmtId="0" fontId="3" fillId="3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0" fillId="3" borderId="0" xfId="0" applyNumberFormat="1" applyFill="1" applyAlignment="1">
      <alignment horizontal="center"/>
    </xf>
    <xf numFmtId="179" fontId="3" fillId="3" borderId="1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179" fontId="22" fillId="3" borderId="1" xfId="12" applyNumberFormat="1" applyFont="1" applyFill="1" applyBorder="1" applyAlignment="1">
      <alignment horizontal="center" vertical="center" shrinkToFit="1"/>
    </xf>
    <xf numFmtId="187" fontId="0" fillId="3" borderId="1" xfId="0" applyFill="1" applyBorder="1" applyAlignment="1">
      <alignment horizontal="left"/>
    </xf>
    <xf numFmtId="184" fontId="3" fillId="0" borderId="1" xfId="0" applyNumberFormat="1" applyFont="1" applyFill="1" applyBorder="1" applyAlignment="1">
      <alignment horizontal="center" vertical="center" shrinkToFit="1"/>
    </xf>
    <xf numFmtId="184" fontId="3" fillId="3" borderId="1" xfId="0" applyNumberFormat="1" applyFont="1" applyFill="1" applyBorder="1" applyAlignment="1">
      <alignment horizontal="center" vertical="center" shrinkToFit="1"/>
    </xf>
    <xf numFmtId="0" fontId="2" fillId="8" borderId="3" xfId="1" applyNumberFormat="1" applyFont="1" applyFill="1" applyBorder="1" applyAlignment="1">
      <alignment horizontal="center" vertical="center" wrapText="1"/>
    </xf>
    <xf numFmtId="187" fontId="0" fillId="3" borderId="1" xfId="0" applyFill="1" applyBorder="1" applyAlignment="1">
      <alignment horizontal="center"/>
    </xf>
    <xf numFmtId="188" fontId="0" fillId="3" borderId="0" xfId="0" applyNumberFormat="1" applyFill="1"/>
    <xf numFmtId="0" fontId="3" fillId="3" borderId="1" xfId="12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84" fontId="3" fillId="9" borderId="1" xfId="0" applyNumberFormat="1" applyFont="1" applyFill="1" applyBorder="1" applyAlignment="1">
      <alignment horizontal="center" vertical="center" shrinkToFit="1"/>
    </xf>
    <xf numFmtId="187" fontId="0" fillId="9" borderId="0" xfId="0" applyFill="1"/>
    <xf numFmtId="176" fontId="3" fillId="3" borderId="1" xfId="0" applyNumberFormat="1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>
      <alignment vertical="center" wrapText="1"/>
    </xf>
    <xf numFmtId="183" fontId="3" fillId="3" borderId="1" xfId="0" applyNumberFormat="1" applyFont="1" applyFill="1" applyBorder="1" applyAlignment="1">
      <alignment horizontal="center" vertical="center" wrapText="1"/>
    </xf>
    <xf numFmtId="49" fontId="22" fillId="3" borderId="1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left" vertical="center" shrinkToFit="1"/>
    </xf>
    <xf numFmtId="179" fontId="3" fillId="3" borderId="1" xfId="12" applyNumberFormat="1" applyFont="1" applyFill="1" applyBorder="1" applyAlignment="1">
      <alignment vertical="center" shrinkToFit="1"/>
    </xf>
    <xf numFmtId="49" fontId="22" fillId="3" borderId="1" xfId="12" applyNumberFormat="1" applyFont="1" applyFill="1" applyBorder="1" applyAlignment="1">
      <alignment vertical="center" shrinkToFit="1"/>
    </xf>
    <xf numFmtId="179" fontId="22" fillId="3" borderId="3" xfId="12" applyNumberFormat="1" applyFont="1" applyFill="1" applyBorder="1" applyAlignment="1">
      <alignment horizontal="center" vertical="center" shrinkToFit="1"/>
    </xf>
    <xf numFmtId="179" fontId="3" fillId="3" borderId="1" xfId="12" applyNumberFormat="1" applyFont="1" applyFill="1" applyBorder="1" applyAlignment="1">
      <alignment horizontal="left" vertical="center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8" fillId="3" borderId="1" xfId="0" applyNumberFormat="1" applyFont="1" applyFill="1" applyBorder="1" applyAlignment="1">
      <alignment horizontal="center" vertical="center"/>
    </xf>
    <xf numFmtId="187" fontId="3" fillId="3" borderId="1" xfId="0" applyFont="1" applyFill="1" applyBorder="1" applyAlignment="1">
      <alignment horizontal="center" vertical="center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5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31</xdr:row>
      <xdr:rowOff>66674</xdr:rowOff>
    </xdr:from>
    <xdr:to>
      <xdr:col>20</xdr:col>
      <xdr:colOff>131636</xdr:colOff>
      <xdr:row>67</xdr:row>
      <xdr:rowOff>104775</xdr:rowOff>
    </xdr:to>
    <xdr:pic>
      <xdr:nvPicPr>
        <xdr:cNvPr id="3" name="图片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891" b="5654"/>
        <a:stretch/>
      </xdr:blipFill>
      <xdr:spPr>
        <a:xfrm>
          <a:off x="28575" y="1847849"/>
          <a:ext cx="13714286" cy="655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08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09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10">
        <v>8377</v>
      </c>
      <c r="C110" s="311" t="s">
        <v>114</v>
      </c>
      <c r="D110" s="311">
        <v>200</v>
      </c>
      <c r="E110" s="311">
        <v>33</v>
      </c>
      <c r="F110" s="1" t="s">
        <v>526</v>
      </c>
      <c r="G110" s="1" t="s">
        <v>547</v>
      </c>
      <c r="H110" s="52" t="s">
        <v>548</v>
      </c>
      <c r="I110" s="311"/>
      <c r="J110" s="311"/>
      <c r="K110" s="1" t="s">
        <v>562</v>
      </c>
      <c r="L110" s="1"/>
      <c r="M110" s="1"/>
      <c r="N110" s="1"/>
      <c r="O110" s="311" t="s">
        <v>534</v>
      </c>
      <c r="P110" s="1"/>
      <c r="Q110" s="1"/>
      <c r="R110" s="75"/>
      <c r="S110" s="1"/>
      <c r="T110" s="311" t="s">
        <v>572</v>
      </c>
    </row>
    <row r="111" spans="1:20">
      <c r="A111" s="1">
        <v>116</v>
      </c>
      <c r="B111" s="310"/>
      <c r="C111" s="311"/>
      <c r="D111" s="311"/>
      <c r="E111" s="311"/>
      <c r="F111" s="1" t="s">
        <v>526</v>
      </c>
      <c r="G111" s="1" t="s">
        <v>549</v>
      </c>
      <c r="H111" s="55" t="s">
        <v>550</v>
      </c>
      <c r="I111" s="311"/>
      <c r="J111" s="311"/>
      <c r="K111" s="1" t="s">
        <v>562</v>
      </c>
      <c r="L111" s="1"/>
      <c r="M111" s="1"/>
      <c r="N111" s="1"/>
      <c r="O111" s="311"/>
      <c r="P111" s="1"/>
      <c r="Q111" s="1"/>
      <c r="R111" s="75"/>
      <c r="S111" s="1"/>
      <c r="T111" s="311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06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06">
        <v>6</v>
      </c>
      <c r="O165" s="312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07"/>
      <c r="O166" s="307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06" t="s">
        <v>848</v>
      </c>
      <c r="M168" s="306">
        <v>2</v>
      </c>
      <c r="N168" s="306">
        <v>2</v>
      </c>
      <c r="O168" s="306" t="s">
        <v>842</v>
      </c>
      <c r="P168" s="306"/>
      <c r="Q168" s="306" t="s">
        <v>849</v>
      </c>
      <c r="R168" s="313">
        <v>44338</v>
      </c>
      <c r="S168" s="306">
        <v>0</v>
      </c>
      <c r="T168" s="306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07"/>
      <c r="M169" s="307"/>
      <c r="N169" s="307"/>
      <c r="O169" s="307"/>
      <c r="P169" s="307"/>
      <c r="Q169" s="307"/>
      <c r="R169" s="314"/>
      <c r="S169" s="307"/>
      <c r="T169" s="307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06" t="s">
        <v>439</v>
      </c>
      <c r="M171" s="306">
        <v>1</v>
      </c>
      <c r="N171" s="306">
        <v>1</v>
      </c>
      <c r="O171" s="306" t="s">
        <v>842</v>
      </c>
      <c r="P171" s="315" t="s">
        <v>25</v>
      </c>
      <c r="Q171" s="306" t="s">
        <v>860</v>
      </c>
      <c r="R171" s="313">
        <v>44338</v>
      </c>
      <c r="S171" s="306">
        <v>0</v>
      </c>
      <c r="T171" s="306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07"/>
      <c r="M172" s="307"/>
      <c r="N172" s="307"/>
      <c r="O172" s="307"/>
      <c r="P172" s="316"/>
      <c r="Q172" s="307"/>
      <c r="R172" s="314"/>
      <c r="S172" s="307"/>
      <c r="T172" s="307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06" t="s">
        <v>865</v>
      </c>
      <c r="M173" s="306">
        <v>4</v>
      </c>
      <c r="N173" s="306">
        <v>4</v>
      </c>
      <c r="O173" s="306" t="s">
        <v>825</v>
      </c>
      <c r="P173" s="306"/>
      <c r="Q173" s="306" t="s">
        <v>866</v>
      </c>
      <c r="R173" s="313">
        <v>44338</v>
      </c>
      <c r="S173" s="306">
        <v>5000</v>
      </c>
      <c r="T173" s="306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07"/>
      <c r="M174" s="307"/>
      <c r="N174" s="307"/>
      <c r="O174" s="307"/>
      <c r="P174" s="307"/>
      <c r="Q174" s="307"/>
      <c r="R174" s="314"/>
      <c r="S174" s="307"/>
      <c r="T174" s="307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06" t="s">
        <v>874</v>
      </c>
      <c r="M175" s="306">
        <v>1</v>
      </c>
      <c r="N175" s="306">
        <v>1</v>
      </c>
      <c r="O175" s="306" t="s">
        <v>842</v>
      </c>
      <c r="P175" s="315" t="s">
        <v>25</v>
      </c>
      <c r="Q175" s="306" t="s">
        <v>875</v>
      </c>
      <c r="R175" s="313">
        <v>44338</v>
      </c>
      <c r="S175" s="306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07"/>
      <c r="M176" s="307"/>
      <c r="N176" s="307"/>
      <c r="O176" s="307"/>
      <c r="P176" s="316"/>
      <c r="Q176" s="307"/>
      <c r="R176" s="314"/>
      <c r="S176" s="307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06">
        <v>100</v>
      </c>
      <c r="D181" s="306" t="s">
        <v>905</v>
      </c>
      <c r="E181" s="306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06">
        <v>0.8</v>
      </c>
      <c r="K181" s="13" t="s">
        <v>909</v>
      </c>
      <c r="L181" s="306" t="s">
        <v>910</v>
      </c>
      <c r="M181" s="306">
        <v>1</v>
      </c>
      <c r="N181" s="306">
        <v>1</v>
      </c>
      <c r="O181" s="306" t="s">
        <v>888</v>
      </c>
      <c r="P181" s="306"/>
      <c r="Q181" s="306" t="s">
        <v>911</v>
      </c>
      <c r="R181" s="313">
        <v>44338</v>
      </c>
      <c r="S181" s="306">
        <v>5000</v>
      </c>
      <c r="T181" s="306"/>
    </row>
    <row r="182" spans="1:20">
      <c r="A182" s="1">
        <v>196</v>
      </c>
      <c r="B182" s="27" t="s">
        <v>904</v>
      </c>
      <c r="C182" s="312"/>
      <c r="D182" s="312"/>
      <c r="E182" s="312"/>
      <c r="F182" s="13" t="s">
        <v>882</v>
      </c>
      <c r="G182" s="13" t="s">
        <v>912</v>
      </c>
      <c r="H182" s="19" t="s">
        <v>913</v>
      </c>
      <c r="I182" s="14" t="s">
        <v>914</v>
      </c>
      <c r="J182" s="312"/>
      <c r="K182" s="13" t="s">
        <v>909</v>
      </c>
      <c r="L182" s="312"/>
      <c r="M182" s="312"/>
      <c r="N182" s="312"/>
      <c r="O182" s="312"/>
      <c r="P182" s="312"/>
      <c r="Q182" s="312"/>
      <c r="R182" s="320"/>
      <c r="S182" s="312"/>
      <c r="T182" s="312"/>
    </row>
    <row r="183" spans="1:20">
      <c r="A183" s="1">
        <v>197</v>
      </c>
      <c r="B183" s="27" t="s">
        <v>904</v>
      </c>
      <c r="C183" s="312"/>
      <c r="D183" s="312"/>
      <c r="E183" s="312"/>
      <c r="F183" s="13" t="s">
        <v>882</v>
      </c>
      <c r="G183" s="13" t="s">
        <v>915</v>
      </c>
      <c r="H183" s="19" t="s">
        <v>916</v>
      </c>
      <c r="I183" s="14" t="s">
        <v>662</v>
      </c>
      <c r="J183" s="312"/>
      <c r="K183" s="13" t="s">
        <v>909</v>
      </c>
      <c r="L183" s="312"/>
      <c r="M183" s="312"/>
      <c r="N183" s="312"/>
      <c r="O183" s="312"/>
      <c r="P183" s="312"/>
      <c r="Q183" s="312"/>
      <c r="R183" s="320"/>
      <c r="S183" s="312"/>
      <c r="T183" s="312"/>
    </row>
    <row r="184" spans="1:20">
      <c r="A184" s="1">
        <v>198</v>
      </c>
      <c r="B184" s="27" t="s">
        <v>904</v>
      </c>
      <c r="C184" s="312"/>
      <c r="D184" s="312"/>
      <c r="E184" s="312"/>
      <c r="F184" s="13" t="s">
        <v>882</v>
      </c>
      <c r="G184" s="13" t="s">
        <v>917</v>
      </c>
      <c r="H184" s="19" t="s">
        <v>918</v>
      </c>
      <c r="I184" s="14" t="s">
        <v>662</v>
      </c>
      <c r="J184" s="312"/>
      <c r="K184" s="13" t="s">
        <v>909</v>
      </c>
      <c r="L184" s="312"/>
      <c r="M184" s="312"/>
      <c r="N184" s="312"/>
      <c r="O184" s="312"/>
      <c r="P184" s="312"/>
      <c r="Q184" s="312"/>
      <c r="R184" s="320"/>
      <c r="S184" s="312"/>
      <c r="T184" s="312"/>
    </row>
    <row r="185" spans="1:20">
      <c r="A185" s="1">
        <v>199</v>
      </c>
      <c r="B185" s="27" t="s">
        <v>904</v>
      </c>
      <c r="C185" s="312"/>
      <c r="D185" s="312"/>
      <c r="E185" s="312"/>
      <c r="F185" s="13" t="s">
        <v>882</v>
      </c>
      <c r="G185" s="13" t="s">
        <v>919</v>
      </c>
      <c r="H185" s="19" t="s">
        <v>920</v>
      </c>
      <c r="I185" s="14" t="s">
        <v>914</v>
      </c>
      <c r="J185" s="312"/>
      <c r="K185" s="13" t="s">
        <v>909</v>
      </c>
      <c r="L185" s="312"/>
      <c r="M185" s="312"/>
      <c r="N185" s="312"/>
      <c r="O185" s="312"/>
      <c r="P185" s="312"/>
      <c r="Q185" s="312"/>
      <c r="R185" s="320"/>
      <c r="S185" s="312"/>
      <c r="T185" s="312"/>
    </row>
    <row r="186" spans="1:20">
      <c r="A186" s="1">
        <v>200</v>
      </c>
      <c r="B186" s="27" t="s">
        <v>904</v>
      </c>
      <c r="C186" s="307"/>
      <c r="D186" s="307"/>
      <c r="E186" s="307"/>
      <c r="F186" s="13" t="s">
        <v>882</v>
      </c>
      <c r="G186" s="13" t="s">
        <v>921</v>
      </c>
      <c r="H186" s="19" t="s">
        <v>922</v>
      </c>
      <c r="I186" s="14" t="s">
        <v>662</v>
      </c>
      <c r="J186" s="307"/>
      <c r="K186" s="13" t="s">
        <v>909</v>
      </c>
      <c r="L186" s="307"/>
      <c r="M186" s="307"/>
      <c r="N186" s="307"/>
      <c r="O186" s="307"/>
      <c r="P186" s="307"/>
      <c r="Q186" s="307"/>
      <c r="R186" s="314"/>
      <c r="S186" s="307"/>
      <c r="T186" s="307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06">
        <v>200</v>
      </c>
      <c r="D189" s="306">
        <v>4</v>
      </c>
      <c r="E189" s="306">
        <v>30</v>
      </c>
      <c r="F189" s="13" t="s">
        <v>938</v>
      </c>
      <c r="G189" s="13" t="s">
        <v>939</v>
      </c>
      <c r="H189" s="27" t="s">
        <v>940</v>
      </c>
      <c r="I189" s="317" t="s">
        <v>941</v>
      </c>
      <c r="J189" s="306">
        <v>1.8</v>
      </c>
      <c r="K189" s="13" t="s">
        <v>942</v>
      </c>
      <c r="L189" s="306" t="s">
        <v>444</v>
      </c>
      <c r="M189" s="306">
        <v>5</v>
      </c>
      <c r="N189" s="306">
        <v>2</v>
      </c>
      <c r="O189" s="306" t="s">
        <v>825</v>
      </c>
      <c r="P189" s="306" t="s">
        <v>25</v>
      </c>
      <c r="Q189" s="322" t="s">
        <v>943</v>
      </c>
      <c r="R189" s="313">
        <v>44348</v>
      </c>
      <c r="S189" s="13">
        <v>5000</v>
      </c>
      <c r="T189" s="306" t="s">
        <v>944</v>
      </c>
    </row>
    <row r="190" spans="1:20">
      <c r="A190" s="1">
        <v>204</v>
      </c>
      <c r="B190" s="27" t="s">
        <v>937</v>
      </c>
      <c r="C190" s="312"/>
      <c r="D190" s="312"/>
      <c r="E190" s="312"/>
      <c r="F190" s="13" t="s">
        <v>938</v>
      </c>
      <c r="G190" s="13" t="s">
        <v>945</v>
      </c>
      <c r="H190" s="27" t="s">
        <v>946</v>
      </c>
      <c r="I190" s="318"/>
      <c r="J190" s="312"/>
      <c r="K190" s="13" t="s">
        <v>947</v>
      </c>
      <c r="L190" s="312"/>
      <c r="M190" s="312"/>
      <c r="N190" s="312"/>
      <c r="O190" s="312"/>
      <c r="P190" s="312"/>
      <c r="Q190" s="322"/>
      <c r="R190" s="320"/>
      <c r="S190" s="13">
        <v>5000</v>
      </c>
      <c r="T190" s="312"/>
    </row>
    <row r="191" spans="1:20">
      <c r="A191" s="1">
        <v>205</v>
      </c>
      <c r="B191" s="27" t="s">
        <v>937</v>
      </c>
      <c r="C191" s="312"/>
      <c r="D191" s="312"/>
      <c r="E191" s="312"/>
      <c r="F191" s="13" t="s">
        <v>938</v>
      </c>
      <c r="G191" s="13" t="s">
        <v>948</v>
      </c>
      <c r="H191" s="27" t="s">
        <v>949</v>
      </c>
      <c r="I191" s="318"/>
      <c r="J191" s="312"/>
      <c r="K191" s="13" t="s">
        <v>950</v>
      </c>
      <c r="L191" s="312"/>
      <c r="M191" s="312"/>
      <c r="N191" s="312"/>
      <c r="O191" s="312"/>
      <c r="P191" s="312"/>
      <c r="Q191" s="322"/>
      <c r="R191" s="320"/>
      <c r="S191" s="13">
        <v>5000</v>
      </c>
      <c r="T191" s="312"/>
    </row>
    <row r="192" spans="1:20">
      <c r="A192" s="1">
        <v>206</v>
      </c>
      <c r="B192" s="27" t="s">
        <v>937</v>
      </c>
      <c r="C192" s="312"/>
      <c r="D192" s="312"/>
      <c r="E192" s="312"/>
      <c r="F192" s="13" t="s">
        <v>938</v>
      </c>
      <c r="G192" s="13" t="s">
        <v>951</v>
      </c>
      <c r="H192" s="27" t="s">
        <v>952</v>
      </c>
      <c r="I192" s="318"/>
      <c r="J192" s="312"/>
      <c r="K192" s="13" t="s">
        <v>953</v>
      </c>
      <c r="L192" s="312"/>
      <c r="M192" s="312"/>
      <c r="N192" s="312"/>
      <c r="O192" s="312"/>
      <c r="P192" s="312"/>
      <c r="Q192" s="322"/>
      <c r="R192" s="320"/>
      <c r="S192" s="13">
        <v>5000</v>
      </c>
      <c r="T192" s="312"/>
    </row>
    <row r="193" spans="1:20">
      <c r="A193" s="1">
        <v>207</v>
      </c>
      <c r="B193" s="27" t="s">
        <v>937</v>
      </c>
      <c r="C193" s="312"/>
      <c r="D193" s="312"/>
      <c r="E193" s="312"/>
      <c r="F193" s="13" t="s">
        <v>938</v>
      </c>
      <c r="G193" s="13" t="s">
        <v>939</v>
      </c>
      <c r="H193" s="27" t="s">
        <v>954</v>
      </c>
      <c r="I193" s="318"/>
      <c r="J193" s="312"/>
      <c r="K193" s="13" t="s">
        <v>955</v>
      </c>
      <c r="L193" s="312"/>
      <c r="M193" s="312"/>
      <c r="N193" s="312"/>
      <c r="O193" s="312"/>
      <c r="P193" s="312"/>
      <c r="Q193" s="322"/>
      <c r="R193" s="320"/>
      <c r="S193" s="13">
        <v>5000</v>
      </c>
      <c r="T193" s="312"/>
    </row>
    <row r="194" spans="1:20">
      <c r="A194" s="1">
        <v>208</v>
      </c>
      <c r="B194" s="27" t="s">
        <v>937</v>
      </c>
      <c r="C194" s="307"/>
      <c r="D194" s="307"/>
      <c r="E194" s="307"/>
      <c r="F194" s="13" t="s">
        <v>938</v>
      </c>
      <c r="G194" s="13" t="s">
        <v>956</v>
      </c>
      <c r="H194" s="27" t="s">
        <v>957</v>
      </c>
      <c r="I194" s="319"/>
      <c r="J194" s="307"/>
      <c r="K194" s="13" t="s">
        <v>958</v>
      </c>
      <c r="L194" s="307"/>
      <c r="M194" s="307"/>
      <c r="N194" s="307"/>
      <c r="O194" s="307"/>
      <c r="P194" s="307"/>
      <c r="Q194" s="322"/>
      <c r="R194" s="314"/>
      <c r="S194" s="13">
        <v>5000</v>
      </c>
      <c r="T194" s="307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06">
        <v>100</v>
      </c>
      <c r="D285" s="306" t="s">
        <v>905</v>
      </c>
      <c r="E285" s="306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06">
        <v>0.8</v>
      </c>
      <c r="K285" s="13" t="s">
        <v>909</v>
      </c>
      <c r="L285" s="306" t="s">
        <v>910</v>
      </c>
      <c r="M285" s="306">
        <v>1</v>
      </c>
      <c r="N285" s="306">
        <v>1</v>
      </c>
      <c r="O285" s="306" t="s">
        <v>888</v>
      </c>
      <c r="P285" s="306"/>
      <c r="Q285" s="306" t="s">
        <v>911</v>
      </c>
      <c r="R285" s="313" t="s">
        <v>680</v>
      </c>
      <c r="S285" s="306">
        <v>5000</v>
      </c>
      <c r="T285" s="306"/>
    </row>
    <row r="286" spans="1:20">
      <c r="A286" s="1">
        <v>304</v>
      </c>
      <c r="B286" s="27" t="s">
        <v>904</v>
      </c>
      <c r="C286" s="312"/>
      <c r="D286" s="312"/>
      <c r="E286" s="312"/>
      <c r="F286" s="13" t="s">
        <v>882</v>
      </c>
      <c r="G286" s="13" t="s">
        <v>912</v>
      </c>
      <c r="H286" s="19" t="s">
        <v>913</v>
      </c>
      <c r="I286" s="14" t="s">
        <v>914</v>
      </c>
      <c r="J286" s="312"/>
      <c r="K286" s="13" t="s">
        <v>909</v>
      </c>
      <c r="L286" s="312"/>
      <c r="M286" s="312"/>
      <c r="N286" s="312"/>
      <c r="O286" s="312"/>
      <c r="P286" s="312"/>
      <c r="Q286" s="312"/>
      <c r="R286" s="320"/>
      <c r="S286" s="312"/>
      <c r="T286" s="312"/>
    </row>
    <row r="287" spans="1:20">
      <c r="A287" s="1">
        <v>305</v>
      </c>
      <c r="B287" s="27" t="s">
        <v>904</v>
      </c>
      <c r="C287" s="312"/>
      <c r="D287" s="312"/>
      <c r="E287" s="312"/>
      <c r="F287" s="13" t="s">
        <v>882</v>
      </c>
      <c r="G287" s="13" t="s">
        <v>915</v>
      </c>
      <c r="H287" s="19" t="s">
        <v>916</v>
      </c>
      <c r="I287" s="14" t="s">
        <v>662</v>
      </c>
      <c r="J287" s="312"/>
      <c r="K287" s="13" t="s">
        <v>909</v>
      </c>
      <c r="L287" s="312"/>
      <c r="M287" s="312"/>
      <c r="N287" s="312"/>
      <c r="O287" s="312"/>
      <c r="P287" s="312"/>
      <c r="Q287" s="312"/>
      <c r="R287" s="320"/>
      <c r="S287" s="312"/>
      <c r="T287" s="312"/>
    </row>
    <row r="288" spans="1:20">
      <c r="A288" s="1">
        <v>306</v>
      </c>
      <c r="B288" s="27" t="s">
        <v>904</v>
      </c>
      <c r="C288" s="312"/>
      <c r="D288" s="312"/>
      <c r="E288" s="312"/>
      <c r="F288" s="13" t="s">
        <v>882</v>
      </c>
      <c r="G288" s="13" t="s">
        <v>917</v>
      </c>
      <c r="H288" s="19" t="s">
        <v>918</v>
      </c>
      <c r="I288" s="14" t="s">
        <v>662</v>
      </c>
      <c r="J288" s="312"/>
      <c r="K288" s="13" t="s">
        <v>909</v>
      </c>
      <c r="L288" s="312"/>
      <c r="M288" s="312"/>
      <c r="N288" s="312"/>
      <c r="O288" s="312"/>
      <c r="P288" s="312"/>
      <c r="Q288" s="312"/>
      <c r="R288" s="320"/>
      <c r="S288" s="312"/>
      <c r="T288" s="312"/>
    </row>
    <row r="289" spans="1:20">
      <c r="A289" s="1">
        <v>307</v>
      </c>
      <c r="B289" s="27" t="s">
        <v>904</v>
      </c>
      <c r="C289" s="312"/>
      <c r="D289" s="312"/>
      <c r="E289" s="312"/>
      <c r="F289" s="13" t="s">
        <v>882</v>
      </c>
      <c r="G289" s="13" t="s">
        <v>919</v>
      </c>
      <c r="H289" s="19" t="s">
        <v>920</v>
      </c>
      <c r="I289" s="14" t="s">
        <v>914</v>
      </c>
      <c r="J289" s="312"/>
      <c r="K289" s="13" t="s">
        <v>909</v>
      </c>
      <c r="L289" s="312"/>
      <c r="M289" s="312"/>
      <c r="N289" s="312"/>
      <c r="O289" s="312"/>
      <c r="P289" s="312"/>
      <c r="Q289" s="312"/>
      <c r="R289" s="320"/>
      <c r="S289" s="312"/>
      <c r="T289" s="312"/>
    </row>
    <row r="290" spans="1:20">
      <c r="A290" s="1">
        <v>308</v>
      </c>
      <c r="B290" s="27" t="s">
        <v>904</v>
      </c>
      <c r="C290" s="307"/>
      <c r="D290" s="307"/>
      <c r="E290" s="307"/>
      <c r="F290" s="13" t="s">
        <v>882</v>
      </c>
      <c r="G290" s="13" t="s">
        <v>921</v>
      </c>
      <c r="H290" s="19" t="s">
        <v>922</v>
      </c>
      <c r="I290" s="14" t="s">
        <v>662</v>
      </c>
      <c r="J290" s="307"/>
      <c r="K290" s="13" t="s">
        <v>909</v>
      </c>
      <c r="L290" s="307"/>
      <c r="M290" s="307"/>
      <c r="N290" s="307"/>
      <c r="O290" s="307"/>
      <c r="P290" s="307"/>
      <c r="Q290" s="307"/>
      <c r="R290" s="314"/>
      <c r="S290" s="307"/>
      <c r="T290" s="307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321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07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326" t="s">
        <v>1663</v>
      </c>
      <c r="B322" s="327"/>
      <c r="C322" s="327"/>
      <c r="D322" s="327"/>
      <c r="E322" s="327"/>
      <c r="F322" s="328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06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07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323" t="s">
        <v>865</v>
      </c>
      <c r="M332" s="323">
        <v>4</v>
      </c>
      <c r="N332" s="329">
        <v>4</v>
      </c>
      <c r="O332" s="329" t="s">
        <v>825</v>
      </c>
      <c r="P332" s="329" t="s">
        <v>25</v>
      </c>
      <c r="Q332" s="329" t="s">
        <v>866</v>
      </c>
      <c r="R332" s="313" t="s">
        <v>1609</v>
      </c>
      <c r="S332" s="323">
        <v>5000</v>
      </c>
      <c r="T332" s="329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325"/>
      <c r="M333" s="325"/>
      <c r="N333" s="330"/>
      <c r="O333" s="330"/>
      <c r="P333" s="330"/>
      <c r="Q333" s="330"/>
      <c r="R333" s="314"/>
      <c r="S333" s="325"/>
      <c r="T333" s="330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323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324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325"/>
    </row>
    <row r="345" spans="1:20">
      <c r="A345" s="333" t="s">
        <v>1664</v>
      </c>
      <c r="B345" s="333"/>
      <c r="C345" s="333"/>
      <c r="D345" s="333"/>
      <c r="E345" s="333"/>
      <c r="F345" s="333"/>
    </row>
    <row r="346" spans="1:20" ht="25.5" customHeight="1">
      <c r="A346" s="311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31" t="s">
        <v>1672</v>
      </c>
      <c r="M346" s="153">
        <v>2</v>
      </c>
      <c r="N346" s="153">
        <v>3</v>
      </c>
      <c r="O346" s="331"/>
      <c r="P346" s="331" t="s">
        <v>1666</v>
      </c>
      <c r="Q346" s="331"/>
      <c r="R346" s="334" t="s">
        <v>1667</v>
      </c>
      <c r="S346" s="331">
        <v>5830</v>
      </c>
      <c r="T346" s="331"/>
    </row>
    <row r="347" spans="1:20" ht="25.5" customHeight="1">
      <c r="A347" s="311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32"/>
      <c r="M347" s="153">
        <v>2</v>
      </c>
      <c r="N347" s="153">
        <v>3</v>
      </c>
      <c r="O347" s="332"/>
      <c r="P347" s="332"/>
      <c r="Q347" s="332"/>
      <c r="R347" s="335"/>
      <c r="S347" s="332"/>
      <c r="T347" s="332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65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34" t="s">
        <v>1807</v>
      </c>
      <c r="S21" s="331">
        <v>12000</v>
      </c>
      <c r="T21" s="311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37"/>
      <c r="S22" s="336"/>
      <c r="T22" s="311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37"/>
      <c r="S23" s="336"/>
      <c r="T23" s="311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37"/>
      <c r="S24" s="336"/>
      <c r="T24" s="311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35"/>
      <c r="S25" s="332"/>
      <c r="T25" s="311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0"/>
  <sheetViews>
    <sheetView tabSelected="1" zoomScaleNormal="100" zoomScaleSheetLayoutView="70" workbookViewId="0">
      <pane xSplit="17" topLeftCell="R1" activePane="topRight" state="frozen"/>
      <selection pane="topRight" activeCell="J29" sqref="J29"/>
    </sheetView>
  </sheetViews>
  <sheetFormatPr defaultColWidth="9" defaultRowHeight="14.25"/>
  <cols>
    <col min="1" max="1" width="4.5" style="235" customWidth="1"/>
    <col min="2" max="2" width="8.5" style="279" customWidth="1"/>
    <col min="3" max="3" width="3.5" style="275" customWidth="1"/>
    <col min="4" max="4" width="7.5" style="275" customWidth="1"/>
    <col min="5" max="5" width="6.125" style="275" customWidth="1"/>
    <col min="6" max="6" width="6.125" style="235" customWidth="1"/>
    <col min="7" max="7" width="5.375" style="275" customWidth="1"/>
    <col min="8" max="8" width="5.75" style="279" customWidth="1"/>
    <col min="9" max="9" width="7" style="235" customWidth="1"/>
    <col min="10" max="10" width="21.375" style="235" customWidth="1"/>
    <col min="11" max="11" width="14.625" style="275" customWidth="1"/>
    <col min="12" max="12" width="13.625" style="275" customWidth="1"/>
    <col min="13" max="13" width="10.25" style="275" customWidth="1"/>
    <col min="14" max="14" width="8.375" style="275" customWidth="1"/>
    <col min="15" max="16" width="9.125" style="275" hidden="1" customWidth="1"/>
    <col min="17" max="17" width="9.25" style="279" customWidth="1"/>
    <col min="18" max="18" width="9.375" style="235" customWidth="1"/>
    <col min="19" max="19" width="22.375" style="235" customWidth="1"/>
    <col min="20" max="20" width="15" style="235" customWidth="1"/>
    <col min="21" max="21" width="13.25" style="235" customWidth="1"/>
    <col min="22" max="22" width="15" style="235" customWidth="1"/>
    <col min="23" max="23" width="13.25" style="235" customWidth="1"/>
    <col min="24" max="24" width="10.25" style="265" customWidth="1"/>
    <col min="25" max="25" width="11.25" style="275" customWidth="1"/>
    <col min="26" max="26" width="11" style="235" customWidth="1"/>
    <col min="27" max="27" width="9" style="235"/>
    <col min="28" max="28" width="10" style="235" customWidth="1"/>
    <col min="29" max="16384" width="9" style="235"/>
  </cols>
  <sheetData>
    <row r="1" spans="1:28" ht="28.5">
      <c r="A1" s="226" t="s">
        <v>1716</v>
      </c>
      <c r="B1" s="269" t="s">
        <v>1</v>
      </c>
      <c r="C1" s="269" t="s">
        <v>2</v>
      </c>
      <c r="D1" s="269" t="s">
        <v>3</v>
      </c>
      <c r="E1" s="269" t="s">
        <v>4</v>
      </c>
      <c r="F1" s="228" t="s">
        <v>1937</v>
      </c>
      <c r="G1" s="269" t="s">
        <v>12</v>
      </c>
      <c r="H1" s="269" t="s">
        <v>13</v>
      </c>
      <c r="I1" s="228" t="s">
        <v>5</v>
      </c>
      <c r="J1" s="228" t="s">
        <v>6</v>
      </c>
      <c r="K1" s="269" t="s">
        <v>7</v>
      </c>
      <c r="L1" s="286" t="s">
        <v>1998</v>
      </c>
      <c r="M1" s="286" t="s">
        <v>2000</v>
      </c>
      <c r="N1" s="286" t="s">
        <v>2001</v>
      </c>
      <c r="O1" s="286"/>
      <c r="P1" s="286"/>
      <c r="Q1" s="277" t="s">
        <v>8</v>
      </c>
      <c r="R1" s="230" t="s">
        <v>9</v>
      </c>
      <c r="S1" s="231" t="s">
        <v>10</v>
      </c>
      <c r="T1" s="228" t="s">
        <v>11</v>
      </c>
      <c r="U1" s="228" t="s">
        <v>14</v>
      </c>
      <c r="V1" s="228" t="s">
        <v>15</v>
      </c>
      <c r="W1" s="228" t="s">
        <v>16</v>
      </c>
      <c r="X1" s="263" t="s">
        <v>17</v>
      </c>
      <c r="Y1" s="269" t="s">
        <v>18</v>
      </c>
      <c r="Z1" s="233" t="s">
        <v>19</v>
      </c>
      <c r="AA1" s="234" t="s">
        <v>1762</v>
      </c>
    </row>
    <row r="2" spans="1:28" ht="20.100000000000001" hidden="1" customHeight="1">
      <c r="A2" s="234">
        <v>1</v>
      </c>
      <c r="B2" s="291" t="s">
        <v>1896</v>
      </c>
      <c r="C2" s="291">
        <v>2</v>
      </c>
      <c r="D2" s="291">
        <v>150</v>
      </c>
      <c r="E2" s="291">
        <v>24</v>
      </c>
      <c r="F2" s="234">
        <v>24</v>
      </c>
      <c r="G2" s="291">
        <v>1</v>
      </c>
      <c r="H2" s="291">
        <v>2</v>
      </c>
      <c r="I2" s="290" t="s">
        <v>1929</v>
      </c>
      <c r="J2" s="2" t="s">
        <v>434</v>
      </c>
      <c r="K2" s="271" t="s">
        <v>1930</v>
      </c>
      <c r="L2" s="284">
        <f>(68.4/3600*F2/C2)*1.13</f>
        <v>0.25764000000000004</v>
      </c>
      <c r="M2" s="284"/>
      <c r="N2" s="284"/>
      <c r="O2" s="284"/>
      <c r="P2" s="284"/>
      <c r="Q2" s="278">
        <v>7.24</v>
      </c>
      <c r="R2" s="237">
        <v>1.35</v>
      </c>
      <c r="S2" s="303" t="s">
        <v>182</v>
      </c>
      <c r="T2" s="234" t="s">
        <v>1757</v>
      </c>
      <c r="U2" s="304"/>
      <c r="V2" s="238" t="s">
        <v>1854</v>
      </c>
      <c r="W2" s="234" t="s">
        <v>1798</v>
      </c>
      <c r="X2" s="264" t="s">
        <v>1935</v>
      </c>
      <c r="Y2" s="276">
        <v>22000</v>
      </c>
      <c r="Z2" s="234" t="s">
        <v>1876</v>
      </c>
      <c r="AA2" s="234" t="s">
        <v>1764</v>
      </c>
    </row>
    <row r="3" spans="1:28" s="293" customFormat="1" ht="20.100000000000001" customHeight="1">
      <c r="A3" s="234">
        <v>2</v>
      </c>
      <c r="B3" s="276" t="s">
        <v>1927</v>
      </c>
      <c r="C3" s="276">
        <v>2</v>
      </c>
      <c r="D3" s="276">
        <v>125</v>
      </c>
      <c r="E3" s="276">
        <v>26</v>
      </c>
      <c r="F3" s="117">
        <v>42</v>
      </c>
      <c r="G3" s="276">
        <v>1</v>
      </c>
      <c r="H3" s="276">
        <v>1</v>
      </c>
      <c r="I3" s="294" t="s">
        <v>1931</v>
      </c>
      <c r="J3" s="240" t="s">
        <v>924</v>
      </c>
      <c r="K3" s="270" t="s">
        <v>1932</v>
      </c>
      <c r="L3" s="292">
        <f>(57.3/3600*F3/C3)*1.13</f>
        <v>0.37770249999999994</v>
      </c>
      <c r="M3" s="285"/>
      <c r="N3" s="285"/>
      <c r="O3" s="285"/>
      <c r="P3" s="285"/>
      <c r="Q3" s="278" t="s">
        <v>926</v>
      </c>
      <c r="R3" s="237">
        <v>4.5</v>
      </c>
      <c r="S3" s="303" t="s">
        <v>927</v>
      </c>
      <c r="T3" s="234" t="s">
        <v>1928</v>
      </c>
      <c r="U3" s="234" t="s">
        <v>2002</v>
      </c>
      <c r="V3" s="238" t="s">
        <v>1808</v>
      </c>
      <c r="W3" s="234" t="s">
        <v>929</v>
      </c>
      <c r="X3" s="264">
        <v>45293</v>
      </c>
      <c r="Y3" s="276">
        <v>5000</v>
      </c>
      <c r="Z3" s="234">
        <f>(79200/E3)*C3</f>
        <v>6092.3076923076924</v>
      </c>
      <c r="AA3" s="234"/>
    </row>
    <row r="4" spans="1:28" ht="20.100000000000001" hidden="1" customHeight="1">
      <c r="A4" s="234">
        <v>3</v>
      </c>
      <c r="B4" s="276">
        <v>2931</v>
      </c>
      <c r="C4" s="276">
        <v>16</v>
      </c>
      <c r="D4" s="276">
        <v>150</v>
      </c>
      <c r="E4" s="276">
        <v>23</v>
      </c>
      <c r="F4" s="234">
        <v>23</v>
      </c>
      <c r="G4" s="276">
        <v>1</v>
      </c>
      <c r="H4" s="276">
        <v>1</v>
      </c>
      <c r="I4" s="234" t="s">
        <v>1907</v>
      </c>
      <c r="J4" s="295" t="s">
        <v>1880</v>
      </c>
      <c r="K4" s="270" t="s">
        <v>1912</v>
      </c>
      <c r="L4" s="284">
        <f>(68.4/3600*F4/C4)*1.13</f>
        <v>3.0863125000000002E-2</v>
      </c>
      <c r="M4" s="292">
        <f t="shared" ref="M4:M26" si="0">360/Z4</f>
        <v>6.5340909090909095E-3</v>
      </c>
      <c r="N4" s="292">
        <f t="shared" ref="N4:N26" si="1">L4+M4</f>
        <v>3.7397215909090911E-2</v>
      </c>
      <c r="O4" s="285"/>
      <c r="P4" s="285">
        <v>5.7000000000000002E-2</v>
      </c>
      <c r="Q4" s="278">
        <v>2.34</v>
      </c>
      <c r="R4" s="237" t="s">
        <v>1903</v>
      </c>
      <c r="S4" s="303" t="s">
        <v>1881</v>
      </c>
      <c r="T4" s="250"/>
      <c r="U4" s="234" t="s">
        <v>2002</v>
      </c>
      <c r="V4" s="238" t="s">
        <v>1808</v>
      </c>
      <c r="W4" s="234" t="s">
        <v>1302</v>
      </c>
      <c r="X4" s="264" t="s">
        <v>1936</v>
      </c>
      <c r="Y4" s="276">
        <v>60000</v>
      </c>
      <c r="Z4" s="234">
        <f t="shared" ref="Z4:Z26" si="2">(79200/E4)*C4</f>
        <v>55095.65217391304</v>
      </c>
      <c r="AA4" s="234" t="s">
        <v>1878</v>
      </c>
    </row>
    <row r="5" spans="1:28" ht="20.100000000000001" hidden="1" customHeight="1">
      <c r="A5" s="234">
        <v>4</v>
      </c>
      <c r="B5" s="276">
        <v>1634</v>
      </c>
      <c r="C5" s="276">
        <v>4</v>
      </c>
      <c r="D5" s="276">
        <v>80</v>
      </c>
      <c r="E5" s="276">
        <v>25</v>
      </c>
      <c r="F5" s="234">
        <v>25</v>
      </c>
      <c r="G5" s="276">
        <v>1</v>
      </c>
      <c r="H5" s="276">
        <v>1</v>
      </c>
      <c r="I5" s="234" t="s">
        <v>1913</v>
      </c>
      <c r="J5" s="240" t="s">
        <v>1882</v>
      </c>
      <c r="K5" s="270" t="s">
        <v>1914</v>
      </c>
      <c r="L5" s="285">
        <f>(46.3/3600*F5/C5)*1.13</f>
        <v>9.0831597222222199E-2</v>
      </c>
      <c r="M5" s="292">
        <f t="shared" si="0"/>
        <v>2.8409090909090908E-2</v>
      </c>
      <c r="N5" s="292">
        <f t="shared" si="1"/>
        <v>0.11924068813131311</v>
      </c>
      <c r="O5" s="285">
        <f t="shared" ref="O5" si="3">L5+N5</f>
        <v>0.21007228535353531</v>
      </c>
      <c r="P5" s="285"/>
      <c r="Q5" s="278">
        <v>0.43</v>
      </c>
      <c r="R5" s="237" t="s">
        <v>1903</v>
      </c>
      <c r="S5" s="303" t="s">
        <v>163</v>
      </c>
      <c r="T5" s="250"/>
      <c r="U5" s="234" t="s">
        <v>2002</v>
      </c>
      <c r="V5" s="238" t="s">
        <v>1808</v>
      </c>
      <c r="W5" s="234" t="s">
        <v>1302</v>
      </c>
      <c r="X5" s="264">
        <v>45646</v>
      </c>
      <c r="Y5" s="276">
        <v>60000</v>
      </c>
      <c r="Z5" s="234">
        <f t="shared" si="2"/>
        <v>12672</v>
      </c>
      <c r="AA5" s="234" t="s">
        <v>1878</v>
      </c>
      <c r="AB5" s="288">
        <f>(79200/F5)*C5</f>
        <v>12672</v>
      </c>
    </row>
    <row r="6" spans="1:28" ht="20.100000000000001" hidden="1" customHeight="1">
      <c r="A6" s="234">
        <v>5</v>
      </c>
      <c r="B6" s="276">
        <v>1796</v>
      </c>
      <c r="C6" s="276">
        <v>8</v>
      </c>
      <c r="D6" s="276">
        <v>150</v>
      </c>
      <c r="E6" s="276">
        <v>34</v>
      </c>
      <c r="F6" s="234">
        <v>34</v>
      </c>
      <c r="G6" s="276">
        <v>1</v>
      </c>
      <c r="H6" s="276">
        <v>2</v>
      </c>
      <c r="I6" s="234" t="s">
        <v>1913</v>
      </c>
      <c r="J6" s="240" t="s">
        <v>822</v>
      </c>
      <c r="K6" s="296">
        <v>101095005019</v>
      </c>
      <c r="L6" s="285">
        <f>(62/3600*F6/C6)*1.13</f>
        <v>8.2709722222222226E-2</v>
      </c>
      <c r="M6" s="292">
        <f t="shared" si="0"/>
        <v>1.9318181818181818E-2</v>
      </c>
      <c r="N6" s="292">
        <f t="shared" si="1"/>
        <v>0.10202790404040404</v>
      </c>
      <c r="O6" s="285">
        <f>L6+N6</f>
        <v>0.18473762626262627</v>
      </c>
      <c r="P6" s="285"/>
      <c r="Q6" s="278">
        <v>2.6</v>
      </c>
      <c r="R6" s="237" t="s">
        <v>1903</v>
      </c>
      <c r="S6" s="303" t="s">
        <v>1885</v>
      </c>
      <c r="T6" s="250"/>
      <c r="U6" s="234" t="s">
        <v>2002</v>
      </c>
      <c r="V6" s="238" t="s">
        <v>1808</v>
      </c>
      <c r="W6" s="234" t="s">
        <v>1302</v>
      </c>
      <c r="X6" s="264">
        <v>45650</v>
      </c>
      <c r="Y6" s="276">
        <v>40000</v>
      </c>
      <c r="Z6" s="234">
        <f t="shared" si="2"/>
        <v>18635.294117647059</v>
      </c>
      <c r="AA6" s="234" t="s">
        <v>1878</v>
      </c>
      <c r="AB6" s="288">
        <f>(79200/F6)*C6</f>
        <v>18635.294117647059</v>
      </c>
    </row>
    <row r="7" spans="1:28" ht="20.100000000000001" hidden="1" customHeight="1">
      <c r="A7" s="234">
        <v>6</v>
      </c>
      <c r="B7" s="276">
        <v>1599</v>
      </c>
      <c r="C7" s="276">
        <v>4</v>
      </c>
      <c r="D7" s="276">
        <v>200</v>
      </c>
      <c r="E7" s="276">
        <v>32</v>
      </c>
      <c r="F7" s="234">
        <v>33</v>
      </c>
      <c r="G7" s="276">
        <v>2</v>
      </c>
      <c r="H7" s="276">
        <v>3</v>
      </c>
      <c r="I7" s="234" t="s">
        <v>1913</v>
      </c>
      <c r="J7" s="240" t="s">
        <v>224</v>
      </c>
      <c r="K7" s="270" t="s">
        <v>1918</v>
      </c>
      <c r="L7" s="285">
        <f>(67.6/3600*F7/C7)*1.13</f>
        <v>0.1750558333333333</v>
      </c>
      <c r="M7" s="292">
        <f t="shared" si="0"/>
        <v>3.6363636363636362E-2</v>
      </c>
      <c r="N7" s="292">
        <f t="shared" si="1"/>
        <v>0.21141946969696968</v>
      </c>
      <c r="O7" s="285"/>
      <c r="P7" s="285"/>
      <c r="Q7" s="278">
        <v>17.8</v>
      </c>
      <c r="R7" s="237" t="s">
        <v>1903</v>
      </c>
      <c r="S7" s="303" t="s">
        <v>1885</v>
      </c>
      <c r="T7" s="250"/>
      <c r="U7" s="234" t="s">
        <v>2002</v>
      </c>
      <c r="V7" s="238" t="s">
        <v>1808</v>
      </c>
      <c r="W7" s="234" t="s">
        <v>1924</v>
      </c>
      <c r="X7" s="264" t="s">
        <v>1935</v>
      </c>
      <c r="Y7" s="276">
        <v>40000</v>
      </c>
      <c r="Z7" s="234">
        <f t="shared" si="2"/>
        <v>9900</v>
      </c>
      <c r="AA7" s="234" t="s">
        <v>1878</v>
      </c>
    </row>
    <row r="8" spans="1:28" ht="20.100000000000001" hidden="1" customHeight="1">
      <c r="A8" s="234">
        <v>7</v>
      </c>
      <c r="B8" s="276">
        <v>3221</v>
      </c>
      <c r="C8" s="276">
        <v>1</v>
      </c>
      <c r="D8" s="276">
        <v>450</v>
      </c>
      <c r="E8" s="276">
        <v>48</v>
      </c>
      <c r="F8" s="234">
        <v>48</v>
      </c>
      <c r="G8" s="276">
        <v>2</v>
      </c>
      <c r="H8" s="276">
        <v>2</v>
      </c>
      <c r="I8" s="234" t="s">
        <v>1921</v>
      </c>
      <c r="J8" s="295" t="s">
        <v>436</v>
      </c>
      <c r="K8" s="270" t="s">
        <v>1922</v>
      </c>
      <c r="L8" s="285"/>
      <c r="M8" s="292">
        <f t="shared" si="0"/>
        <v>0.21818181818181817</v>
      </c>
      <c r="N8" s="292">
        <f t="shared" si="1"/>
        <v>0.21818181818181817</v>
      </c>
      <c r="O8" s="285"/>
      <c r="P8" s="285">
        <v>3</v>
      </c>
      <c r="Q8" s="278">
        <v>298.85000000000002</v>
      </c>
      <c r="R8" s="237" t="s">
        <v>1903</v>
      </c>
      <c r="S8" s="303" t="s">
        <v>1893</v>
      </c>
      <c r="T8" s="305" t="s">
        <v>1933</v>
      </c>
      <c r="U8" s="234" t="s">
        <v>2002</v>
      </c>
      <c r="V8" s="238" t="s">
        <v>1808</v>
      </c>
      <c r="W8" s="234" t="s">
        <v>1925</v>
      </c>
      <c r="X8" s="264">
        <v>45646</v>
      </c>
      <c r="Y8" s="276">
        <v>17000</v>
      </c>
      <c r="Z8" s="234">
        <f t="shared" si="2"/>
        <v>1650</v>
      </c>
      <c r="AA8" s="234" t="s">
        <v>1878</v>
      </c>
      <c r="AB8" s="288"/>
    </row>
    <row r="9" spans="1:28" ht="20.100000000000001" hidden="1" customHeight="1">
      <c r="A9" s="234">
        <v>8</v>
      </c>
      <c r="B9" s="276">
        <v>3181</v>
      </c>
      <c r="C9" s="276">
        <v>1</v>
      </c>
      <c r="D9" s="276">
        <v>450</v>
      </c>
      <c r="E9" s="276">
        <v>59</v>
      </c>
      <c r="F9" s="234">
        <v>59</v>
      </c>
      <c r="G9" s="276">
        <v>1</v>
      </c>
      <c r="H9" s="276">
        <v>1</v>
      </c>
      <c r="I9" s="234" t="s">
        <v>1921</v>
      </c>
      <c r="J9" s="295" t="s">
        <v>1877</v>
      </c>
      <c r="K9" s="270" t="s">
        <v>1923</v>
      </c>
      <c r="L9" s="285">
        <f>(154.4/3600*F9/C9)*1.13</f>
        <v>2.8594022222222222</v>
      </c>
      <c r="M9" s="292">
        <f t="shared" si="0"/>
        <v>0.26818181818181819</v>
      </c>
      <c r="N9" s="292">
        <f t="shared" si="1"/>
        <v>3.1275840404040403</v>
      </c>
      <c r="O9" s="285"/>
      <c r="P9" s="285">
        <v>3.6819999999999999</v>
      </c>
      <c r="Q9" s="278">
        <v>88.5</v>
      </c>
      <c r="R9" s="237" t="s">
        <v>1903</v>
      </c>
      <c r="S9" s="303" t="s">
        <v>1894</v>
      </c>
      <c r="T9" s="250" t="s">
        <v>1934</v>
      </c>
      <c r="U9" s="234" t="s">
        <v>2002</v>
      </c>
      <c r="V9" s="238" t="s">
        <v>1808</v>
      </c>
      <c r="W9" s="234" t="s">
        <v>1926</v>
      </c>
      <c r="X9" s="264">
        <v>45646</v>
      </c>
      <c r="Y9" s="276">
        <v>17000</v>
      </c>
      <c r="Z9" s="234">
        <f t="shared" si="2"/>
        <v>1342.3728813559321</v>
      </c>
      <c r="AA9" s="234" t="s">
        <v>1878</v>
      </c>
      <c r="AB9" s="288">
        <f t="shared" ref="AB9" si="4">(79200/F9)*C9</f>
        <v>1342.3728813559321</v>
      </c>
    </row>
    <row r="10" spans="1:28" ht="20.100000000000001" hidden="1" customHeight="1">
      <c r="A10" s="234">
        <v>9</v>
      </c>
      <c r="B10" s="276" t="s">
        <v>1938</v>
      </c>
      <c r="C10" s="276">
        <v>4</v>
      </c>
      <c r="D10" s="276">
        <v>200</v>
      </c>
      <c r="E10" s="276">
        <v>30</v>
      </c>
      <c r="F10" s="268">
        <v>30</v>
      </c>
      <c r="G10" s="276">
        <v>1</v>
      </c>
      <c r="H10" s="276">
        <v>1</v>
      </c>
      <c r="I10" s="281" t="s">
        <v>179</v>
      </c>
      <c r="J10" s="281" t="s">
        <v>436</v>
      </c>
      <c r="K10" s="272" t="s">
        <v>1695</v>
      </c>
      <c r="L10" s="285">
        <f>(72.8/3600*F10/C10)*1.13</f>
        <v>0.17138333333333333</v>
      </c>
      <c r="M10" s="292">
        <f t="shared" si="0"/>
        <v>3.4090909090909088E-2</v>
      </c>
      <c r="N10" s="292">
        <f t="shared" si="1"/>
        <v>0.20547424242424242</v>
      </c>
      <c r="O10" s="285"/>
      <c r="P10" s="285"/>
      <c r="Q10" s="278">
        <v>13.1</v>
      </c>
      <c r="R10" s="237" t="s">
        <v>1903</v>
      </c>
      <c r="S10" s="266" t="s">
        <v>1696</v>
      </c>
      <c r="T10" s="250" t="s">
        <v>1978</v>
      </c>
      <c r="U10" s="234" t="s">
        <v>2002</v>
      </c>
      <c r="V10" s="238" t="s">
        <v>1808</v>
      </c>
      <c r="W10" s="267" t="s">
        <v>1970</v>
      </c>
      <c r="X10" s="264">
        <v>45293</v>
      </c>
      <c r="Y10" s="276">
        <v>40000</v>
      </c>
      <c r="Z10" s="234">
        <f t="shared" si="2"/>
        <v>10560</v>
      </c>
      <c r="AA10" s="234" t="s">
        <v>1878</v>
      </c>
    </row>
    <row r="11" spans="1:28" ht="20.100000000000001" hidden="1" customHeight="1">
      <c r="A11" s="234">
        <v>10</v>
      </c>
      <c r="B11" s="276" t="s">
        <v>1947</v>
      </c>
      <c r="C11" s="276">
        <v>2</v>
      </c>
      <c r="D11" s="276">
        <v>125</v>
      </c>
      <c r="E11" s="276">
        <v>22</v>
      </c>
      <c r="F11" s="276">
        <v>22</v>
      </c>
      <c r="G11" s="276">
        <v>1</v>
      </c>
      <c r="H11" s="276">
        <v>1</v>
      </c>
      <c r="I11" s="281" t="s">
        <v>179</v>
      </c>
      <c r="J11" s="281" t="s">
        <v>180</v>
      </c>
      <c r="K11" s="272" t="s">
        <v>1939</v>
      </c>
      <c r="L11" s="285">
        <f>(57.3/3600*F11/C11)*1.13</f>
        <v>0.19784416666666663</v>
      </c>
      <c r="M11" s="292">
        <f t="shared" si="0"/>
        <v>0.05</v>
      </c>
      <c r="N11" s="292">
        <f t="shared" si="1"/>
        <v>0.24784416666666664</v>
      </c>
      <c r="O11" s="285"/>
      <c r="P11" s="285"/>
      <c r="Q11" s="278">
        <v>3.61</v>
      </c>
      <c r="R11" s="237" t="s">
        <v>1903</v>
      </c>
      <c r="S11" s="281" t="s">
        <v>1696</v>
      </c>
      <c r="T11" s="235" t="s">
        <v>1979</v>
      </c>
      <c r="U11" s="234" t="s">
        <v>2002</v>
      </c>
      <c r="V11" s="238" t="s">
        <v>1808</v>
      </c>
      <c r="W11" s="267" t="s">
        <v>1971</v>
      </c>
      <c r="X11" s="264">
        <v>45293</v>
      </c>
      <c r="Y11" s="276">
        <v>40000</v>
      </c>
      <c r="Z11" s="234">
        <f t="shared" si="2"/>
        <v>7200</v>
      </c>
      <c r="AA11" s="234" t="s">
        <v>1878</v>
      </c>
      <c r="AB11" s="288">
        <f t="shared" ref="AB11:AB12" si="5">(79200/F11)*C11</f>
        <v>7200</v>
      </c>
    </row>
    <row r="12" spans="1:28" ht="20.100000000000001" hidden="1" customHeight="1">
      <c r="A12" s="234">
        <v>11</v>
      </c>
      <c r="B12" s="276" t="s">
        <v>1946</v>
      </c>
      <c r="C12" s="276">
        <v>4</v>
      </c>
      <c r="D12" s="276">
        <v>150</v>
      </c>
      <c r="E12" s="276">
        <v>22</v>
      </c>
      <c r="F12" s="276">
        <v>22</v>
      </c>
      <c r="G12" s="276">
        <v>1</v>
      </c>
      <c r="H12" s="276">
        <v>1</v>
      </c>
      <c r="I12" s="281" t="s">
        <v>179</v>
      </c>
      <c r="J12" s="280" t="s">
        <v>472</v>
      </c>
      <c r="K12" s="272" t="s">
        <v>1945</v>
      </c>
      <c r="L12" s="285">
        <f>(68.4/3600*F12/C12)*1.13</f>
        <v>0.118085</v>
      </c>
      <c r="M12" s="292">
        <f t="shared" si="0"/>
        <v>2.5000000000000001E-2</v>
      </c>
      <c r="N12" s="292">
        <f t="shared" si="1"/>
        <v>0.14308499999999999</v>
      </c>
      <c r="O12" s="285"/>
      <c r="P12" s="285"/>
      <c r="Q12" s="278">
        <v>1.42</v>
      </c>
      <c r="R12" s="237" t="s">
        <v>1903</v>
      </c>
      <c r="S12" s="281" t="s">
        <v>1696</v>
      </c>
      <c r="T12" s="250" t="s">
        <v>1980</v>
      </c>
      <c r="U12" s="234" t="s">
        <v>2002</v>
      </c>
      <c r="V12" s="238" t="s">
        <v>1808</v>
      </c>
      <c r="W12" s="267" t="s">
        <v>1972</v>
      </c>
      <c r="X12" s="264">
        <v>45293</v>
      </c>
      <c r="Y12" s="276">
        <v>40000</v>
      </c>
      <c r="Z12" s="234">
        <f t="shared" si="2"/>
        <v>14400</v>
      </c>
      <c r="AA12" s="234" t="s">
        <v>1878</v>
      </c>
      <c r="AB12" s="288">
        <f t="shared" si="5"/>
        <v>14400</v>
      </c>
    </row>
    <row r="13" spans="1:28" ht="20.100000000000001" hidden="1" customHeight="1">
      <c r="A13" s="234">
        <v>12</v>
      </c>
      <c r="B13" s="276" t="s">
        <v>1942</v>
      </c>
      <c r="C13" s="276">
        <v>4</v>
      </c>
      <c r="D13" s="276">
        <v>200</v>
      </c>
      <c r="E13" s="276">
        <v>30</v>
      </c>
      <c r="F13" s="268">
        <v>30</v>
      </c>
      <c r="G13" s="276">
        <v>1</v>
      </c>
      <c r="H13" s="276">
        <v>1</v>
      </c>
      <c r="I13" s="250" t="s">
        <v>96</v>
      </c>
      <c r="J13" s="297" t="s">
        <v>1941</v>
      </c>
      <c r="K13" s="273" t="s">
        <v>1940</v>
      </c>
      <c r="L13" s="285">
        <f>(72.8/3600*F13/C13)*1.13</f>
        <v>0.17138333333333333</v>
      </c>
      <c r="M13" s="292">
        <f t="shared" si="0"/>
        <v>3.4090909090909088E-2</v>
      </c>
      <c r="N13" s="292">
        <f t="shared" si="1"/>
        <v>0.20547424242424242</v>
      </c>
      <c r="O13" s="285"/>
      <c r="P13" s="285"/>
      <c r="Q13" s="278">
        <v>14.25</v>
      </c>
      <c r="R13" s="237" t="s">
        <v>1903</v>
      </c>
      <c r="S13" s="250" t="s">
        <v>851</v>
      </c>
      <c r="T13" s="250" t="s">
        <v>1981</v>
      </c>
      <c r="U13" s="234" t="s">
        <v>2002</v>
      </c>
      <c r="V13" s="238" t="s">
        <v>1808</v>
      </c>
      <c r="W13" s="267" t="s">
        <v>1973</v>
      </c>
      <c r="X13" s="264">
        <v>45293</v>
      </c>
      <c r="Y13" s="276">
        <v>36000</v>
      </c>
      <c r="Z13" s="234">
        <f t="shared" si="2"/>
        <v>10560</v>
      </c>
      <c r="AA13" s="234" t="s">
        <v>1878</v>
      </c>
    </row>
    <row r="14" spans="1:28" ht="20.100000000000001" hidden="1" customHeight="1">
      <c r="A14" s="234">
        <v>13</v>
      </c>
      <c r="B14" s="276" t="s">
        <v>1944</v>
      </c>
      <c r="C14" s="276">
        <v>4</v>
      </c>
      <c r="D14" s="276">
        <v>230</v>
      </c>
      <c r="E14" s="276">
        <v>27</v>
      </c>
      <c r="F14" s="268">
        <v>27</v>
      </c>
      <c r="G14" s="276">
        <v>3</v>
      </c>
      <c r="H14" s="276">
        <v>3</v>
      </c>
      <c r="I14" s="250" t="s">
        <v>96</v>
      </c>
      <c r="J14" s="297" t="s">
        <v>1175</v>
      </c>
      <c r="K14" s="273" t="s">
        <v>1943</v>
      </c>
      <c r="L14" s="285">
        <f>(80.5/3600*F14/C14)*1.13</f>
        <v>0.17055937499999999</v>
      </c>
      <c r="M14" s="292">
        <f t="shared" si="0"/>
        <v>3.0681818181818182E-2</v>
      </c>
      <c r="N14" s="292">
        <f t="shared" si="1"/>
        <v>0.20124119318181816</v>
      </c>
      <c r="O14" s="285"/>
      <c r="P14" s="285"/>
      <c r="Q14" s="278">
        <v>8.6</v>
      </c>
      <c r="R14" s="237" t="s">
        <v>1903</v>
      </c>
      <c r="S14" s="250" t="s">
        <v>851</v>
      </c>
      <c r="T14" s="250" t="s">
        <v>1982</v>
      </c>
      <c r="U14" s="234" t="s">
        <v>2002</v>
      </c>
      <c r="V14" s="238" t="s">
        <v>1808</v>
      </c>
      <c r="W14" s="267" t="s">
        <v>1974</v>
      </c>
      <c r="X14" s="264">
        <v>45293</v>
      </c>
      <c r="Y14" s="276">
        <v>36000</v>
      </c>
      <c r="Z14" s="234">
        <f t="shared" si="2"/>
        <v>11733.333333333334</v>
      </c>
      <c r="AA14" s="234" t="s">
        <v>1878</v>
      </c>
    </row>
    <row r="15" spans="1:28" ht="79.5" hidden="1" customHeight="1">
      <c r="A15" s="234">
        <v>14</v>
      </c>
      <c r="B15" s="276" t="s">
        <v>1963</v>
      </c>
      <c r="C15" s="276">
        <v>8</v>
      </c>
      <c r="D15" s="276">
        <v>150</v>
      </c>
      <c r="E15" s="276">
        <v>25</v>
      </c>
      <c r="F15" s="234">
        <v>25</v>
      </c>
      <c r="G15" s="276">
        <v>1</v>
      </c>
      <c r="H15" s="276">
        <v>2</v>
      </c>
      <c r="I15" s="250" t="s">
        <v>96</v>
      </c>
      <c r="J15" s="298" t="s">
        <v>1962</v>
      </c>
      <c r="K15" s="289" t="s">
        <v>1999</v>
      </c>
      <c r="L15" s="285">
        <f>(68.4/3600*F15/C15)*1.13</f>
        <v>6.7093750000000008E-2</v>
      </c>
      <c r="M15" s="292">
        <f t="shared" si="0"/>
        <v>1.4204545454545454E-2</v>
      </c>
      <c r="N15" s="292">
        <f t="shared" si="1"/>
        <v>8.1298295454545463E-2</v>
      </c>
      <c r="O15" s="285">
        <f>L15+N15</f>
        <v>0.14839204545454548</v>
      </c>
      <c r="P15" s="285"/>
      <c r="Q15" s="278">
        <v>1.5</v>
      </c>
      <c r="R15" s="237" t="s">
        <v>1903</v>
      </c>
      <c r="S15" s="250" t="s">
        <v>851</v>
      </c>
      <c r="T15" s="250" t="s">
        <v>1988</v>
      </c>
      <c r="U15" s="234" t="s">
        <v>2002</v>
      </c>
      <c r="V15" s="238" t="s">
        <v>1808</v>
      </c>
      <c r="W15" s="234" t="s">
        <v>1302</v>
      </c>
      <c r="X15" s="264">
        <v>45293</v>
      </c>
      <c r="Y15" s="276">
        <v>60000</v>
      </c>
      <c r="Z15" s="234">
        <f t="shared" si="2"/>
        <v>25344</v>
      </c>
      <c r="AA15" s="234" t="s">
        <v>1878</v>
      </c>
      <c r="AB15" s="288">
        <f t="shared" ref="AB15:AB17" si="6">(79200/F15)*C15</f>
        <v>25344</v>
      </c>
    </row>
    <row r="16" spans="1:28" ht="20.100000000000001" hidden="1" customHeight="1">
      <c r="A16" s="234">
        <v>15</v>
      </c>
      <c r="B16" s="276" t="s">
        <v>1958</v>
      </c>
      <c r="C16" s="276">
        <v>8</v>
      </c>
      <c r="D16" s="276">
        <v>80</v>
      </c>
      <c r="E16" s="276">
        <v>25</v>
      </c>
      <c r="F16" s="234">
        <v>25</v>
      </c>
      <c r="G16" s="276">
        <v>1</v>
      </c>
      <c r="H16" s="276">
        <v>1</v>
      </c>
      <c r="I16" s="287" t="s">
        <v>96</v>
      </c>
      <c r="J16" s="299" t="s">
        <v>1957</v>
      </c>
      <c r="K16" s="272" t="s">
        <v>1956</v>
      </c>
      <c r="L16" s="285">
        <f>(50.7/3600*F16/C16)*1.13</f>
        <v>4.9731770833333334E-2</v>
      </c>
      <c r="M16" s="292">
        <f t="shared" si="0"/>
        <v>1.4204545454545454E-2</v>
      </c>
      <c r="N16" s="292">
        <f t="shared" si="1"/>
        <v>6.3936316287878783E-2</v>
      </c>
      <c r="O16" s="285"/>
      <c r="P16" s="285">
        <v>8.7999999999999995E-2</v>
      </c>
      <c r="Q16" s="278">
        <v>7.0000000000000007E-2</v>
      </c>
      <c r="R16" s="237" t="s">
        <v>1903</v>
      </c>
      <c r="S16" s="250" t="s">
        <v>851</v>
      </c>
      <c r="T16" s="250" t="s">
        <v>1986</v>
      </c>
      <c r="U16" s="234" t="s">
        <v>2002</v>
      </c>
      <c r="V16" s="238" t="s">
        <v>1808</v>
      </c>
      <c r="W16" s="234" t="s">
        <v>1302</v>
      </c>
      <c r="X16" s="264">
        <v>45293</v>
      </c>
      <c r="Y16" s="276">
        <v>60000</v>
      </c>
      <c r="Z16" s="234">
        <f t="shared" si="2"/>
        <v>25344</v>
      </c>
      <c r="AA16" s="234" t="s">
        <v>1878</v>
      </c>
      <c r="AB16" s="288">
        <f t="shared" si="6"/>
        <v>25344</v>
      </c>
    </row>
    <row r="17" spans="1:28" ht="20.100000000000001" hidden="1" customHeight="1">
      <c r="A17" s="234">
        <v>16</v>
      </c>
      <c r="B17" s="268">
        <v>3326</v>
      </c>
      <c r="C17" s="274">
        <v>4</v>
      </c>
      <c r="D17" s="276">
        <v>200</v>
      </c>
      <c r="E17" s="276">
        <v>30</v>
      </c>
      <c r="F17" s="234">
        <v>35</v>
      </c>
      <c r="G17" s="268">
        <v>2</v>
      </c>
      <c r="H17" s="268">
        <v>3</v>
      </c>
      <c r="I17" s="287" t="s">
        <v>96</v>
      </c>
      <c r="J17" s="300" t="s">
        <v>436</v>
      </c>
      <c r="K17" s="301" t="s">
        <v>1997</v>
      </c>
      <c r="L17" s="285">
        <f>(72.8/3600*E17/C17)*1.13</f>
        <v>0.17138333333333333</v>
      </c>
      <c r="M17" s="292">
        <f t="shared" si="0"/>
        <v>3.4090909090909088E-2</v>
      </c>
      <c r="N17" s="292">
        <f t="shared" si="1"/>
        <v>0.20547424242424242</v>
      </c>
      <c r="O17" s="285">
        <f>L17+(N17*2)</f>
        <v>0.58233181818181823</v>
      </c>
      <c r="P17" s="285">
        <v>0.33600000000000002</v>
      </c>
      <c r="Q17" s="274"/>
      <c r="R17" s="237" t="s">
        <v>1903</v>
      </c>
      <c r="S17" s="250" t="s">
        <v>851</v>
      </c>
      <c r="T17" s="250"/>
      <c r="U17" s="234" t="s">
        <v>2002</v>
      </c>
      <c r="V17" s="238" t="s">
        <v>1808</v>
      </c>
      <c r="W17" s="234" t="s">
        <v>1302</v>
      </c>
      <c r="X17" s="283"/>
      <c r="Y17" s="268">
        <v>60000</v>
      </c>
      <c r="Z17" s="234">
        <f t="shared" si="2"/>
        <v>10560</v>
      </c>
      <c r="AA17" s="250"/>
      <c r="AB17" s="288">
        <f t="shared" si="6"/>
        <v>9051.4285714285706</v>
      </c>
    </row>
    <row r="18" spans="1:28" ht="20.100000000000001" hidden="1" customHeight="1">
      <c r="A18" s="234">
        <v>17</v>
      </c>
      <c r="B18" s="276" t="s">
        <v>1966</v>
      </c>
      <c r="C18" s="276">
        <v>4</v>
      </c>
      <c r="D18" s="276">
        <v>200</v>
      </c>
      <c r="E18" s="276">
        <v>27</v>
      </c>
      <c r="F18" s="234">
        <v>27</v>
      </c>
      <c r="G18" s="276">
        <v>1</v>
      </c>
      <c r="H18" s="276">
        <v>1</v>
      </c>
      <c r="I18" s="250" t="s">
        <v>96</v>
      </c>
      <c r="J18" s="297" t="s">
        <v>1965</v>
      </c>
      <c r="K18" s="273" t="s">
        <v>1964</v>
      </c>
      <c r="L18" s="285">
        <f>(72.8/3600*F18/C18)*1.13</f>
        <v>0.15424499999999997</v>
      </c>
      <c r="M18" s="292">
        <f t="shared" si="0"/>
        <v>3.0681818181818182E-2</v>
      </c>
      <c r="N18" s="292">
        <f t="shared" si="1"/>
        <v>0.18492681818181814</v>
      </c>
      <c r="O18" s="285"/>
      <c r="P18" s="285"/>
      <c r="Q18" s="278">
        <v>1.91</v>
      </c>
      <c r="R18" s="237" t="s">
        <v>1903</v>
      </c>
      <c r="S18" s="250" t="s">
        <v>1968</v>
      </c>
      <c r="T18" s="250" t="s">
        <v>1989</v>
      </c>
      <c r="U18" s="234" t="s">
        <v>2002</v>
      </c>
      <c r="V18" s="238" t="s">
        <v>1808</v>
      </c>
      <c r="W18" s="234" t="s">
        <v>1302</v>
      </c>
      <c r="X18" s="264">
        <v>45293</v>
      </c>
      <c r="Y18" s="276">
        <v>30000</v>
      </c>
      <c r="Z18" s="234">
        <f t="shared" si="2"/>
        <v>11733.333333333334</v>
      </c>
      <c r="AA18" s="234" t="s">
        <v>1878</v>
      </c>
    </row>
    <row r="19" spans="1:28" ht="20.100000000000001" hidden="1" customHeight="1">
      <c r="A19" s="234">
        <v>18</v>
      </c>
      <c r="B19" s="338" t="s">
        <v>1952</v>
      </c>
      <c r="C19" s="276">
        <v>2</v>
      </c>
      <c r="D19" s="276">
        <v>280</v>
      </c>
      <c r="E19" s="276">
        <v>39</v>
      </c>
      <c r="F19" s="234">
        <v>39</v>
      </c>
      <c r="G19" s="338">
        <v>2</v>
      </c>
      <c r="H19" s="338">
        <v>2</v>
      </c>
      <c r="I19" s="250" t="s">
        <v>1950</v>
      </c>
      <c r="J19" s="297" t="s">
        <v>1949</v>
      </c>
      <c r="K19" s="273" t="s">
        <v>1948</v>
      </c>
      <c r="L19" s="285">
        <f>((94.8/3600*F19/C19)*1.13)/2</f>
        <v>0.29012749999999993</v>
      </c>
      <c r="M19" s="292">
        <f t="shared" si="0"/>
        <v>8.8636363636363638E-2</v>
      </c>
      <c r="N19" s="292">
        <f t="shared" si="1"/>
        <v>0.37876386363636355</v>
      </c>
      <c r="O19" s="285"/>
      <c r="P19" s="285"/>
      <c r="Q19" s="278">
        <v>15.93</v>
      </c>
      <c r="R19" s="237" t="s">
        <v>1903</v>
      </c>
      <c r="S19" s="250" t="s">
        <v>1383</v>
      </c>
      <c r="T19" s="250" t="s">
        <v>1983</v>
      </c>
      <c r="U19" s="234" t="s">
        <v>2002</v>
      </c>
      <c r="V19" s="238" t="s">
        <v>1808</v>
      </c>
      <c r="W19" s="267" t="s">
        <v>1975</v>
      </c>
      <c r="X19" s="264">
        <v>45293</v>
      </c>
      <c r="Y19" s="276">
        <v>20000</v>
      </c>
      <c r="Z19" s="234">
        <f t="shared" si="2"/>
        <v>4061.5384615384614</v>
      </c>
      <c r="AA19" s="234" t="s">
        <v>1878</v>
      </c>
    </row>
    <row r="20" spans="1:28" ht="20.100000000000001" hidden="1" customHeight="1">
      <c r="A20" s="234">
        <v>19</v>
      </c>
      <c r="B20" s="338"/>
      <c r="C20" s="276">
        <v>2</v>
      </c>
      <c r="D20" s="276">
        <v>280</v>
      </c>
      <c r="E20" s="276">
        <v>39</v>
      </c>
      <c r="F20" s="234">
        <v>39</v>
      </c>
      <c r="G20" s="338"/>
      <c r="H20" s="338"/>
      <c r="I20" s="250" t="s">
        <v>1950</v>
      </c>
      <c r="J20" s="297" t="s">
        <v>1475</v>
      </c>
      <c r="K20" s="273" t="s">
        <v>1951</v>
      </c>
      <c r="L20" s="285">
        <f>((94.8/3600*F20/C20)*1.13)/2</f>
        <v>0.29012749999999993</v>
      </c>
      <c r="M20" s="292">
        <f t="shared" si="0"/>
        <v>8.8636363636363638E-2</v>
      </c>
      <c r="N20" s="292">
        <f t="shared" si="1"/>
        <v>0.37876386363636355</v>
      </c>
      <c r="O20" s="285"/>
      <c r="P20" s="285"/>
      <c r="Q20" s="278">
        <v>15.93</v>
      </c>
      <c r="R20" s="237" t="s">
        <v>1903</v>
      </c>
      <c r="S20" s="250" t="s">
        <v>1383</v>
      </c>
      <c r="T20" s="250" t="s">
        <v>1983</v>
      </c>
      <c r="U20" s="234" t="s">
        <v>2002</v>
      </c>
      <c r="V20" s="238" t="s">
        <v>1808</v>
      </c>
      <c r="W20" s="267" t="s">
        <v>1976</v>
      </c>
      <c r="X20" s="264">
        <v>45293</v>
      </c>
      <c r="Y20" s="276">
        <v>20000</v>
      </c>
      <c r="Z20" s="234">
        <f t="shared" si="2"/>
        <v>4061.5384615384614</v>
      </c>
      <c r="AA20" s="234" t="s">
        <v>1878</v>
      </c>
    </row>
    <row r="21" spans="1:28" ht="20.100000000000001" hidden="1" customHeight="1">
      <c r="A21" s="234">
        <v>20</v>
      </c>
      <c r="B21" s="276" t="s">
        <v>1969</v>
      </c>
      <c r="C21" s="276">
        <v>8</v>
      </c>
      <c r="D21" s="276">
        <v>60</v>
      </c>
      <c r="E21" s="276">
        <v>22</v>
      </c>
      <c r="F21" s="234">
        <v>22</v>
      </c>
      <c r="G21" s="276">
        <v>1</v>
      </c>
      <c r="H21" s="276">
        <v>1</v>
      </c>
      <c r="I21" s="250" t="s">
        <v>1950</v>
      </c>
      <c r="J21" s="297" t="s">
        <v>1740</v>
      </c>
      <c r="K21" s="273" t="s">
        <v>1739</v>
      </c>
      <c r="L21" s="285">
        <f>(50.7/3600*F21/C21)*1.13</f>
        <v>4.3763958333333332E-2</v>
      </c>
      <c r="M21" s="292">
        <f t="shared" si="0"/>
        <v>1.2500000000000001E-2</v>
      </c>
      <c r="N21" s="292">
        <f t="shared" si="1"/>
        <v>5.6263958333333336E-2</v>
      </c>
      <c r="O21" s="285"/>
      <c r="P21" s="285"/>
      <c r="Q21" s="278">
        <v>7.0000000000000007E-2</v>
      </c>
      <c r="R21" s="237" t="s">
        <v>1903</v>
      </c>
      <c r="S21" s="250" t="s">
        <v>1738</v>
      </c>
      <c r="T21" s="250" t="s">
        <v>1984</v>
      </c>
      <c r="U21" s="234" t="s">
        <v>2002</v>
      </c>
      <c r="V21" s="238" t="s">
        <v>1808</v>
      </c>
      <c r="W21" s="234" t="s">
        <v>1302</v>
      </c>
      <c r="X21" s="264">
        <v>45293</v>
      </c>
      <c r="Y21" s="276">
        <v>40000</v>
      </c>
      <c r="Z21" s="234">
        <f t="shared" si="2"/>
        <v>28800</v>
      </c>
      <c r="AA21" s="234" t="s">
        <v>1878</v>
      </c>
    </row>
    <row r="22" spans="1:28" ht="20.100000000000001" hidden="1" customHeight="1">
      <c r="A22" s="234">
        <v>21</v>
      </c>
      <c r="B22" s="276" t="s">
        <v>1955</v>
      </c>
      <c r="C22" s="276">
        <v>4</v>
      </c>
      <c r="D22" s="276">
        <v>125</v>
      </c>
      <c r="E22" s="276">
        <v>28</v>
      </c>
      <c r="F22" s="234">
        <v>28</v>
      </c>
      <c r="G22" s="276">
        <v>1</v>
      </c>
      <c r="H22" s="276">
        <v>1</v>
      </c>
      <c r="I22" s="250" t="s">
        <v>156</v>
      </c>
      <c r="J22" s="282" t="s">
        <v>1954</v>
      </c>
      <c r="K22" s="273" t="s">
        <v>1953</v>
      </c>
      <c r="L22" s="285">
        <f>(51.2/3600*F22/C22)*1.13</f>
        <v>0.11249777777777778</v>
      </c>
      <c r="M22" s="292">
        <f t="shared" si="0"/>
        <v>3.1818181818181822E-2</v>
      </c>
      <c r="N22" s="292">
        <f t="shared" si="1"/>
        <v>0.14431595959595961</v>
      </c>
      <c r="O22" s="285"/>
      <c r="P22" s="285"/>
      <c r="Q22" s="278">
        <v>0.43</v>
      </c>
      <c r="R22" s="237" t="s">
        <v>1903</v>
      </c>
      <c r="S22" s="250" t="s">
        <v>130</v>
      </c>
      <c r="T22" s="250" t="s">
        <v>1985</v>
      </c>
      <c r="U22" s="234" t="s">
        <v>2002</v>
      </c>
      <c r="V22" s="238" t="s">
        <v>1808</v>
      </c>
      <c r="W22" s="234" t="s">
        <v>1302</v>
      </c>
      <c r="X22" s="264">
        <v>45293</v>
      </c>
      <c r="Y22" s="276">
        <v>50000</v>
      </c>
      <c r="Z22" s="234">
        <f t="shared" si="2"/>
        <v>11314.285714285714</v>
      </c>
      <c r="AA22" s="234" t="s">
        <v>1878</v>
      </c>
      <c r="AB22" s="288">
        <f t="shared" ref="AB22:AB23" si="7">(79200/F22)*C22</f>
        <v>11314.285714285714</v>
      </c>
    </row>
    <row r="23" spans="1:28" ht="20.100000000000001" hidden="1" customHeight="1">
      <c r="A23" s="234">
        <v>22</v>
      </c>
      <c r="B23" s="276" t="s">
        <v>1961</v>
      </c>
      <c r="C23" s="276">
        <v>4</v>
      </c>
      <c r="D23" s="276">
        <v>125</v>
      </c>
      <c r="E23" s="276">
        <v>28</v>
      </c>
      <c r="F23" s="234">
        <v>28</v>
      </c>
      <c r="G23" s="276">
        <v>1</v>
      </c>
      <c r="H23" s="276">
        <v>1</v>
      </c>
      <c r="I23" s="250" t="s">
        <v>156</v>
      </c>
      <c r="J23" s="299" t="s">
        <v>1960</v>
      </c>
      <c r="K23" s="272" t="s">
        <v>1959</v>
      </c>
      <c r="L23" s="285">
        <f>(51.2/3600*F23/C23)*1.13</f>
        <v>0.11249777777777778</v>
      </c>
      <c r="M23" s="292">
        <f t="shared" si="0"/>
        <v>3.1818181818181822E-2</v>
      </c>
      <c r="N23" s="292">
        <f t="shared" si="1"/>
        <v>0.14431595959595961</v>
      </c>
      <c r="O23" s="285"/>
      <c r="P23" s="285">
        <v>0.13400000000000001</v>
      </c>
      <c r="Q23" s="278">
        <v>0.74</v>
      </c>
      <c r="R23" s="237" t="s">
        <v>1903</v>
      </c>
      <c r="S23" s="250" t="s">
        <v>1967</v>
      </c>
      <c r="T23" s="250" t="s">
        <v>1987</v>
      </c>
      <c r="U23" s="234" t="s">
        <v>2002</v>
      </c>
      <c r="V23" s="238" t="s">
        <v>1808</v>
      </c>
      <c r="W23" s="267" t="s">
        <v>1977</v>
      </c>
      <c r="X23" s="264">
        <v>45293</v>
      </c>
      <c r="Y23" s="276">
        <v>50000</v>
      </c>
      <c r="Z23" s="234">
        <f t="shared" si="2"/>
        <v>11314.285714285714</v>
      </c>
      <c r="AA23" s="234" t="s">
        <v>1878</v>
      </c>
      <c r="AB23" s="288">
        <f t="shared" si="7"/>
        <v>11314.285714285714</v>
      </c>
    </row>
    <row r="24" spans="1:28" ht="20.100000000000001" hidden="1" customHeight="1">
      <c r="A24" s="234">
        <v>23</v>
      </c>
      <c r="B24" s="268">
        <v>2058</v>
      </c>
      <c r="C24" s="274">
        <v>4</v>
      </c>
      <c r="D24" s="274">
        <v>80</v>
      </c>
      <c r="E24" s="274">
        <v>25</v>
      </c>
      <c r="F24" s="250"/>
      <c r="G24" s="268">
        <v>1</v>
      </c>
      <c r="H24" s="268"/>
      <c r="I24" s="250" t="s">
        <v>156</v>
      </c>
      <c r="J24" s="302" t="s">
        <v>1624</v>
      </c>
      <c r="K24" s="280">
        <v>101174003009</v>
      </c>
      <c r="L24" s="285">
        <f>(46.3/3600*E24/C24)*1.13</f>
        <v>9.0831597222222199E-2</v>
      </c>
      <c r="M24" s="292">
        <f t="shared" si="0"/>
        <v>2.8409090909090908E-2</v>
      </c>
      <c r="N24" s="292">
        <f t="shared" si="1"/>
        <v>0.11924068813131311</v>
      </c>
      <c r="O24" s="285"/>
      <c r="P24" s="285"/>
      <c r="Q24" s="274">
        <v>0.49</v>
      </c>
      <c r="R24" s="237" t="s">
        <v>1903</v>
      </c>
      <c r="S24" s="250" t="s">
        <v>748</v>
      </c>
      <c r="T24" s="250" t="s">
        <v>1995</v>
      </c>
      <c r="U24" s="234" t="s">
        <v>2002</v>
      </c>
      <c r="V24" s="238" t="s">
        <v>1808</v>
      </c>
      <c r="W24" s="234" t="s">
        <v>1996</v>
      </c>
      <c r="X24" s="264">
        <v>45696</v>
      </c>
      <c r="Y24" s="268">
        <v>20000</v>
      </c>
      <c r="Z24" s="234">
        <f t="shared" si="2"/>
        <v>12672</v>
      </c>
      <c r="AA24" s="234" t="s">
        <v>1878</v>
      </c>
    </row>
    <row r="25" spans="1:28" ht="20.100000000000001" hidden="1" customHeight="1">
      <c r="A25" s="234">
        <v>24</v>
      </c>
      <c r="B25" s="268">
        <v>2056</v>
      </c>
      <c r="C25" s="274">
        <v>4</v>
      </c>
      <c r="D25" s="274">
        <v>100</v>
      </c>
      <c r="E25" s="268">
        <v>26</v>
      </c>
      <c r="F25" s="268">
        <v>26</v>
      </c>
      <c r="G25" s="268">
        <v>1</v>
      </c>
      <c r="H25" s="268">
        <v>1</v>
      </c>
      <c r="I25" s="250" t="s">
        <v>156</v>
      </c>
      <c r="J25" s="302" t="s">
        <v>1990</v>
      </c>
      <c r="K25" s="280">
        <v>101174003011</v>
      </c>
      <c r="L25" s="285">
        <f>(49/3600*F25/C25)*1.13</f>
        <v>9.9973611111111096E-2</v>
      </c>
      <c r="M25" s="292">
        <f t="shared" si="0"/>
        <v>2.9545454545454545E-2</v>
      </c>
      <c r="N25" s="292">
        <f t="shared" si="1"/>
        <v>0.12951906565656565</v>
      </c>
      <c r="O25" s="285"/>
      <c r="P25" s="285"/>
      <c r="Q25" s="268">
        <v>0.46</v>
      </c>
      <c r="R25" s="237" t="s">
        <v>1903</v>
      </c>
      <c r="S25" s="250" t="s">
        <v>1992</v>
      </c>
      <c r="T25" s="250" t="s">
        <v>1994</v>
      </c>
      <c r="U25" s="234" t="s">
        <v>2002</v>
      </c>
      <c r="V25" s="238" t="s">
        <v>1808</v>
      </c>
      <c r="W25" s="234" t="s">
        <v>1302</v>
      </c>
      <c r="X25" s="264">
        <v>45696</v>
      </c>
      <c r="Y25" s="268">
        <v>20000</v>
      </c>
      <c r="Z25" s="234">
        <f t="shared" si="2"/>
        <v>12184.615384615385</v>
      </c>
      <c r="AA25" s="234" t="s">
        <v>1878</v>
      </c>
      <c r="AB25" s="288">
        <f t="shared" ref="AB25:AB26" si="8">(79200/F25)*C25</f>
        <v>12184.615384615385</v>
      </c>
    </row>
    <row r="26" spans="1:28" ht="20.100000000000001" hidden="1" customHeight="1">
      <c r="A26" s="234">
        <v>25</v>
      </c>
      <c r="B26" s="268">
        <v>2079</v>
      </c>
      <c r="C26" s="274">
        <v>8</v>
      </c>
      <c r="D26" s="274">
        <v>60</v>
      </c>
      <c r="E26" s="268">
        <v>22</v>
      </c>
      <c r="F26" s="268">
        <v>24</v>
      </c>
      <c r="G26" s="268">
        <v>1</v>
      </c>
      <c r="H26" s="268">
        <v>1</v>
      </c>
      <c r="I26" s="250" t="s">
        <v>156</v>
      </c>
      <c r="J26" s="302" t="s">
        <v>1991</v>
      </c>
      <c r="K26" s="280">
        <v>101174003016</v>
      </c>
      <c r="L26" s="285">
        <f>(46.3/3600*F26/C26)*1.13</f>
        <v>4.3599166666666661E-2</v>
      </c>
      <c r="M26" s="292">
        <f t="shared" si="0"/>
        <v>1.2500000000000001E-2</v>
      </c>
      <c r="N26" s="292">
        <f t="shared" si="1"/>
        <v>5.6099166666666658E-2</v>
      </c>
      <c r="O26" s="285"/>
      <c r="P26" s="285"/>
      <c r="Q26" s="268">
        <v>0.19</v>
      </c>
      <c r="R26" s="237" t="s">
        <v>1903</v>
      </c>
      <c r="S26" s="250" t="s">
        <v>130</v>
      </c>
      <c r="T26" s="250" t="s">
        <v>1993</v>
      </c>
      <c r="U26" s="234" t="s">
        <v>2002</v>
      </c>
      <c r="V26" s="238" t="s">
        <v>1808</v>
      </c>
      <c r="W26" s="234" t="s">
        <v>1302</v>
      </c>
      <c r="X26" s="264">
        <v>45696</v>
      </c>
      <c r="Y26" s="268">
        <v>20000</v>
      </c>
      <c r="Z26" s="234">
        <f t="shared" si="2"/>
        <v>28800</v>
      </c>
      <c r="AA26" s="234" t="s">
        <v>1878</v>
      </c>
      <c r="AB26" s="288">
        <f t="shared" si="8"/>
        <v>26400</v>
      </c>
    </row>
    <row r="27" spans="1:28" ht="20.100000000000001" customHeight="1">
      <c r="A27" s="250"/>
      <c r="B27" s="268"/>
      <c r="C27" s="274"/>
      <c r="D27" s="274"/>
      <c r="E27" s="274"/>
      <c r="F27" s="250"/>
      <c r="G27" s="274"/>
      <c r="H27" s="268"/>
      <c r="I27" s="250"/>
      <c r="J27" s="250"/>
      <c r="K27" s="274"/>
      <c r="L27" s="274"/>
      <c r="M27" s="274"/>
      <c r="N27" s="274"/>
      <c r="O27" s="274"/>
      <c r="P27" s="274"/>
      <c r="Q27" s="268"/>
      <c r="R27" s="250"/>
      <c r="S27" s="250"/>
      <c r="T27" s="250"/>
      <c r="U27" s="250"/>
      <c r="V27" s="250"/>
      <c r="W27" s="250"/>
      <c r="X27" s="283"/>
      <c r="Y27" s="274"/>
      <c r="Z27" s="250"/>
      <c r="AA27" s="250"/>
    </row>
    <row r="28" spans="1:28" ht="20.100000000000001" customHeight="1"/>
    <row r="29" spans="1:28" ht="20.100000000000001" customHeight="1"/>
    <row r="30" spans="1:28" ht="20.100000000000001" customHeight="1"/>
  </sheetData>
  <autoFilter ref="A1:AA26"/>
  <mergeCells count="3">
    <mergeCell ref="B19:B20"/>
    <mergeCell ref="G19:G20"/>
    <mergeCell ref="H19:H2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模具外发资料总表2022年</vt:lpstr>
      <vt:lpstr>模具外发资料表2023年</vt:lpstr>
      <vt:lpstr>模具外发资料表2024年</vt:lpstr>
      <vt:lpstr>委外成型资料202412</vt:lpstr>
      <vt:lpstr>2025待委外25.3.7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2025-03-15T07:47:48Z</dcterms:modified>
</cp:coreProperties>
</file>