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 原档" sheetId="8" r:id="rId6"/>
    <sheet name="2025待委外 已发祥舜回复接不了没空" sheetId="9" r:id="rId7"/>
  </sheets>
  <definedNames>
    <definedName name="_xlnm._FilterDatabase" localSheetId="6" hidden="1">'2025待委外 已发祥舜回复接不了没空'!$A$1:$W$64</definedName>
    <definedName name="_xlnm._FilterDatabase" localSheetId="5" hidden="1">'2025待委外 原档'!$A$1:$AE$80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8" l="1"/>
  <c r="O17" i="8"/>
  <c r="M18" i="8" l="1"/>
  <c r="L17" i="8"/>
  <c r="AF18" i="8" l="1"/>
  <c r="N18" i="8" s="1"/>
  <c r="L18" i="8"/>
  <c r="O18" i="8" l="1"/>
  <c r="M17" i="8"/>
  <c r="M4" i="8" l="1"/>
  <c r="M16" i="8" l="1"/>
  <c r="M9" i="8"/>
  <c r="M32" i="8"/>
  <c r="M24" i="8"/>
  <c r="L64" i="9" l="1"/>
  <c r="L5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4" i="9"/>
  <c r="L3" i="9"/>
  <c r="L2" i="9"/>
  <c r="X22" i="9"/>
  <c r="L18" i="9"/>
  <c r="X17" i="9"/>
  <c r="X12" i="9"/>
  <c r="X11" i="9"/>
  <c r="X7" i="9"/>
  <c r="AF80" i="8" l="1"/>
  <c r="AF69" i="8"/>
  <c r="AF67" i="8"/>
  <c r="AF63" i="8"/>
  <c r="AF61" i="8"/>
  <c r="AF57" i="8"/>
  <c r="AF32" i="8"/>
  <c r="N32" i="8" s="1"/>
  <c r="P32" i="8" s="1"/>
  <c r="AF30" i="8"/>
  <c r="AF27" i="8"/>
  <c r="AF26" i="8"/>
  <c r="AF24" i="8"/>
  <c r="AF23" i="8"/>
  <c r="AF17" i="8"/>
  <c r="N17" i="8" s="1"/>
  <c r="P17" i="8" s="1"/>
  <c r="AF16" i="8"/>
  <c r="AF15" i="8"/>
  <c r="AF12" i="8"/>
  <c r="AF11" i="8"/>
  <c r="AF9" i="8"/>
  <c r="AF6" i="8"/>
  <c r="AF5" i="8"/>
  <c r="L80" i="8" l="1"/>
  <c r="L69" i="8"/>
  <c r="L67" i="8"/>
  <c r="L63" i="8"/>
  <c r="L61" i="8"/>
  <c r="L57" i="8"/>
  <c r="L27" i="8"/>
  <c r="L26" i="8"/>
  <c r="N61" i="8"/>
  <c r="N57" i="8"/>
  <c r="N15" i="8"/>
  <c r="N6" i="8"/>
  <c r="N5" i="8"/>
  <c r="O57" i="8" l="1"/>
  <c r="O61" i="8"/>
  <c r="L34" i="8"/>
  <c r="L9" i="8"/>
  <c r="L36" i="8"/>
  <c r="L35" i="8"/>
  <c r="L75" i="8"/>
  <c r="L33" i="8"/>
  <c r="L46" i="8"/>
  <c r="L58" i="8"/>
  <c r="L45" i="8"/>
  <c r="L28" i="8"/>
  <c r="L59" i="8"/>
  <c r="L44" i="8"/>
  <c r="L43" i="8"/>
  <c r="L19" i="8"/>
  <c r="L32" i="8"/>
  <c r="O32" i="8" s="1"/>
  <c r="L79" i="8"/>
  <c r="L76" i="8"/>
  <c r="L74" i="8"/>
  <c r="L73" i="8"/>
  <c r="L65" i="8"/>
  <c r="L55" i="8"/>
  <c r="L53" i="8"/>
  <c r="L51" i="8"/>
  <c r="L42" i="8"/>
  <c r="L41" i="8"/>
  <c r="L40" i="8"/>
  <c r="L39" i="8"/>
  <c r="L37" i="8"/>
  <c r="L30" i="8"/>
  <c r="L29" i="8"/>
  <c r="L78" i="8"/>
  <c r="L77" i="8"/>
  <c r="L64" i="8"/>
  <c r="L52" i="8"/>
  <c r="L50" i="8"/>
  <c r="L38" i="8"/>
  <c r="L31" i="8"/>
  <c r="L24" i="8"/>
  <c r="L23" i="8"/>
  <c r="L11" i="8"/>
  <c r="L3" i="8"/>
  <c r="L72" i="8"/>
  <c r="L71" i="8"/>
  <c r="L70" i="8"/>
  <c r="L66" i="8"/>
  <c r="L49" i="8"/>
  <c r="L48" i="8"/>
  <c r="L47" i="8"/>
  <c r="L68" i="8"/>
  <c r="L62" i="8"/>
  <c r="L56" i="8"/>
  <c r="L25" i="8"/>
  <c r="L22" i="8"/>
  <c r="L21" i="8"/>
  <c r="L20" i="8"/>
  <c r="L16" i="8"/>
  <c r="L15" i="8"/>
  <c r="O15" i="8" s="1"/>
  <c r="L14" i="8"/>
  <c r="L13" i="8"/>
  <c r="L12" i="8"/>
  <c r="L10" i="8"/>
  <c r="L7" i="8" l="1"/>
  <c r="L6" i="8"/>
  <c r="O6" i="8" s="1"/>
  <c r="L5" i="8"/>
  <c r="O5" i="8" s="1"/>
  <c r="L4" i="8"/>
  <c r="L2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<sst xmlns="http://schemas.openxmlformats.org/spreadsheetml/2006/main" count="5748" uniqueCount="2254">
  <si>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</si>
  <si>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</si>
  <si>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</si>
  <si>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</si>
  <si>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</si>
  <si>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</si>
  <si>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</si>
  <si>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</si>
  <si>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</si>
  <si>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</si>
  <si>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</si>
  <si>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</si>
  <si>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</si>
  <si>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</si>
  <si>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</si>
  <si>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</si>
  <si>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</si>
  <si>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</si>
  <si>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</si>
  <si>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</si>
  <si>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</si>
  <si>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</si>
  <si>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</si>
  <si>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</si>
  <si>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</si>
  <si>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</si>
  <si>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</si>
  <si>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</si>
  <si>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</si>
  <si>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</si>
  <si>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</si>
  <si>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</si>
  <si>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</si>
  <si>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</si>
  <si>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</si>
  <si>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</si>
  <si>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</si>
  <si>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</si>
  <si>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</si>
  <si>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</si>
  <si>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</si>
  <si>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</si>
  <si>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</si>
  <si>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</si>
  <si>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</si>
  <si>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</si>
  <si>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</si>
  <si>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</si>
  <si>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</si>
  <si>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</si>
  <si>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</si>
  <si>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</si>
  <si>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</si>
  <si>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</si>
  <si>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</si>
  <si>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</si>
  <si>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</si>
  <si>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</si>
  <si>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</si>
  <si>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</si>
  <si>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</si>
  <si>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</si>
  <si>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</si>
  <si>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</si>
  <si>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</si>
  <si>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</si>
  <si>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</si>
  <si>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</si>
  <si>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</si>
  <si>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</si>
  <si>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</si>
  <si>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</si>
  <si>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</si>
  <si>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</si>
  <si>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</si>
  <si>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</si>
  <si>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</si>
  <si>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</si>
  <si>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</si>
  <si>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</si>
  <si>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</si>
  <si>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</si>
  <si>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</si>
  <si>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</si>
  <si>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</si>
  <si>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</si>
  <si>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</si>
  <si>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</si>
  <si>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</si>
  <si>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</si>
  <si>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</si>
  <si>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</si>
  <si>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</si>
  <si>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</si>
  <si>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</si>
  <si>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</si>
  <si>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</si>
  <si>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</si>
  <si>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</si>
  <si>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</si>
  <si>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</si>
  <si>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</si>
  <si>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</si>
  <si>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</si>
  <si>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</si>
  <si>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</si>
  <si>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</si>
  <si>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</si>
  <si>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</si>
  <si>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</si>
  <si>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</si>
  <si>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</si>
  <si>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</si>
  <si>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</si>
  <si>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</si>
  <si>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</si>
  <si>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</si>
  <si>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</si>
  <si>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</si>
  <si>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</si>
  <si>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</si>
  <si>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</si>
  <si>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</si>
  <si>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</si>
  <si>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</si>
  <si>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</si>
  <si>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</si>
  <si>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</si>
  <si>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</si>
  <si>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</si>
  <si>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</si>
  <si>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</si>
  <si>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</si>
  <si>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</si>
  <si>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</si>
  <si>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</si>
  <si>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</si>
  <si>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</si>
  <si>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</si>
  <si>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</si>
  <si>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</si>
  <si>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</si>
  <si>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</si>
  <si>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</si>
  <si>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</si>
  <si>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</si>
  <si>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</si>
  <si>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</si>
  <si>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</si>
  <si>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</si>
  <si>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</si>
  <si>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</si>
  <si>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</si>
  <si>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</si>
  <si>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</si>
  <si>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</si>
  <si>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</si>
  <si>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</si>
  <si>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</si>
  <si>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</si>
  <si>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</si>
  <si>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</si>
  <si>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</si>
  <si>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</si>
  <si>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</si>
  <si>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</si>
  <si>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</si>
  <si>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</si>
  <si>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</si>
  <si>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</si>
  <si>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</si>
  <si>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</si>
  <si>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</si>
  <si>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</si>
  <si>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</si>
  <si>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</si>
  <si>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</si>
  <si>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</si>
  <si>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</si>
  <si>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</si>
  <si>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</si>
  <si>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</si>
  <si>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</si>
  <si>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</si>
  <si>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</si>
  <si>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</si>
  <si>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</si>
  <si>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</si>
  <si>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</si>
  <si>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</si>
  <si>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</si>
  <si>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</si>
  <si>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</si>
  <si>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</si>
  <si>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</si>
  <si>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</si>
  <si>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</si>
  <si>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</si>
  <si>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</si>
  <si>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</si>
  <si>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</si>
  <si>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</si>
  <si>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</si>
  <si>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</si>
  <si>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</si>
  <si>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</si>
  <si>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</si>
  <si>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</si>
  <si>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</si>
  <si>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</si>
  <si>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</si>
  <si>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</si>
  <si>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</si>
  <si>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</si>
  <si>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</si>
  <si>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</si>
  <si>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</si>
  <si>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</si>
  <si>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</si>
  <si>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</si>
  <si>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</si>
  <si>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</si>
  <si>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</si>
  <si>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</si>
  <si>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</si>
  <si>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</si>
  <si>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</si>
  <si>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</si>
  <si>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</si>
  <si>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</si>
  <si>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</si>
  <si>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</si>
  <si>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</si>
  <si>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</si>
  <si>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</si>
  <si>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</si>
  <si>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</si>
  <si>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</si>
  <si>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</si>
  <si>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</si>
  <si>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</si>
  <si>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</si>
  <si>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</si>
  <si>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</si>
  <si>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</si>
  <si>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</si>
  <si>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</si>
  <si>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</si>
  <si>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</si>
  <si>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</si>
  <si>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</si>
  <si>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</si>
  <si>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</si>
  <si>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</si>
  <si>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</si>
  <si>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</si>
  <si>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</si>
  <si>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</si>
  <si>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</si>
  <si>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</si>
  <si>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</si>
  <si>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</si>
  <si>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</si>
  <si>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</si>
  <si>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</si>
  <si>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</si>
  <si>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</si>
  <si>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</si>
  <si>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</si>
  <si>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</si>
  <si>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</si>
  <si>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</si>
  <si>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</si>
  <si>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</si>
  <si>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</si>
  <si>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</si>
  <si>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</si>
  <si>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</si>
  <si>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</si>
  <si>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</si>
  <si>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</si>
  <si>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</si>
  <si>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</si>
  <si>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</si>
  <si>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</si>
  <si>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</si>
  <si>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</si>
  <si>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</si>
  <si>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</si>
  <si>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</si>
  <si>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</si>
  <si>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</si>
  <si>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</si>
  <si>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</si>
  <si>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</si>
  <si>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</si>
  <si>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</si>
  <si>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</si>
  <si>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</si>
  <si>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</si>
  <si>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</si>
  <si>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</si>
  <si>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</si>
  <si>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</si>
  <si>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</si>
  <si>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</si>
  <si>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</si>
  <si>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</si>
  <si>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</si>
  <si>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</si>
  <si>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</si>
  <si>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</si>
  <si>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</si>
  <si>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</si>
  <si>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</si>
  <si>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</si>
  <si>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</si>
  <si>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</si>
  <si>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</si>
  <si>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</si>
  <si>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</si>
  <si>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</si>
  <si>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</si>
  <si>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</si>
  <si>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</si>
  <si>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</si>
  <si>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</si>
  <si>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</si>
  <si>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</si>
  <si>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</si>
  <si>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</si>
  <si>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</si>
  <si>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</si>
  <si>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</si>
  <si>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</si>
  <si>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</si>
  <si>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</si>
  <si>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</si>
  <si>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</si>
  <si>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</si>
  <si>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</si>
  <si>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</si>
  <si>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</si>
  <si>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</si>
  <si>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</si>
  <si>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</si>
  <si>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</si>
  <si>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</si>
  <si>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</si>
  <si>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</si>
  <si>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</si>
  <si>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</si>
  <si>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</si>
  <si>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</si>
  <si>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</si>
  <si>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</si>
  <si>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</si>
  <si>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</si>
  <si>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</si>
  <si>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</si>
  <si>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</si>
  <si>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</si>
  <si>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</si>
  <si>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</si>
  <si>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</si>
  <si>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</si>
  <si>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</si>
  <si>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</si>
  <si>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</si>
  <si>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</si>
  <si>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</si>
  <si>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</si>
  <si>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</si>
  <si>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</si>
  <si>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</si>
  <si>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</si>
  <si>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</si>
  <si>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</si>
  <si>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</si>
  <si>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</si>
  <si>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</si>
  <si>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</si>
  <si>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</si>
  <si>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</si>
  <si>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</si>
  <si>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</si>
  <si>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</si>
  <si>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</si>
  <si>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</si>
  <si>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</si>
  <si>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</si>
  <si>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</si>
  <si>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</si>
  <si>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</si>
  <si>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</si>
  <si>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</si>
  <si>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</si>
  <si>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</si>
  <si>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</si>
  <si>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</si>
  <si>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</si>
  <si>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</si>
  <si>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</si>
  <si>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</si>
  <si>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</si>
  <si>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</si>
  <si>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</si>
  <si>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</si>
  <si>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</si>
  <si>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</si>
  <si>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</si>
  <si>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</si>
  <si>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</si>
  <si>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</si>
  <si>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</si>
  <si>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</si>
  <si>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</si>
  <si>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</si>
  <si>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</si>
  <si>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</si>
  <si>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</si>
  <si>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</si>
  <si>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</si>
  <si>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</si>
  <si>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</si>
  <si>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</si>
  <si>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</si>
  <si>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</si>
  <si>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</si>
  <si>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</si>
  <si>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</si>
  <si>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</si>
  <si>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</si>
  <si>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</si>
  <si>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</si>
  <si>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</si>
  <si>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</si>
  <si>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</si>
  <si>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</si>
  <si>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</si>
  <si>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</si>
  <si>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</si>
  <si>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</si>
  <si>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</si>
  <si>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</si>
  <si>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</si>
  <si>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</si>
  <si>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</si>
  <si>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</si>
  <si>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</si>
  <si>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</si>
  <si>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</si>
  <si>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</si>
  <si>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</si>
  <si>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</si>
  <si>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</si>
  <si>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</si>
  <si>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</si>
  <si>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</si>
  <si>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</si>
  <si>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</si>
  <si>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</si>
  <si>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</si>
  <si>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</si>
  <si>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</si>
  <si>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</si>
  <si>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</si>
  <si>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</si>
  <si>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</si>
  <si>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</si>
  <si>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</si>
  <si>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</si>
  <si>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</si>
  <si>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</si>
  <si>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</si>
  <si>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</si>
  <si>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</si>
  <si>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</si>
  <si>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</si>
  <si>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</si>
  <si>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</si>
  <si>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</si>
  <si>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</si>
  <si>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</si>
  <si>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</si>
  <si>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</si>
  <si>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</si>
  <si>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</si>
  <si>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</si>
  <si>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</si>
  <si>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</si>
  <si>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</si>
  <si>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</si>
  <si>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</si>
  <si>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</si>
  <si>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</si>
  <si>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</si>
  <si>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</si>
  <si>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</si>
  <si>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</si>
  <si>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</si>
  <si>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</si>
  <si>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</si>
  <si>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</si>
  <si>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</si>
  <si>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</si>
  <si>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</si>
  <si>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</si>
  <si>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</si>
  <si>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</si>
  <si>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</si>
  <si>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</si>
  <si>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</si>
  <si>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</si>
  <si>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</si>
  <si>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</si>
  <si>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</si>
  <si>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</si>
  <si>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</si>
  <si>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</si>
  <si>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</si>
  <si>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</si>
  <si>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</si>
  <si>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</si>
  <si>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</si>
  <si>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</si>
  <si>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</si>
  <si>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</si>
  <si>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</si>
  <si>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</si>
  <si>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</si>
  <si>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</si>
  <si>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</si>
  <si>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</si>
  <si>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</si>
  <si>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</si>
  <si>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</si>
  <si>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</si>
  <si>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</si>
  <si>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</si>
  <si>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</si>
  <si>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</si>
  <si>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</si>
  <si>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</si>
  <si>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</si>
  <si>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</si>
  <si>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</si>
  <si>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</si>
  <si>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</si>
  <si>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</si>
  <si>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</si>
  <si>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</si>
  <si>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</si>
  <si>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</si>
  <si>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</si>
  <si>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</si>
  <si>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</si>
  <si>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</si>
  <si>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</si>
  <si>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</si>
  <si>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</si>
  <si>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</si>
  <si>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</si>
  <si>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</si>
  <si>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</si>
  <si>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</si>
  <si>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</si>
  <si>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</si>
  <si>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</si>
  <si>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</si>
  <si>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</si>
  <si>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</si>
  <si>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</si>
  <si>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</si>
  <si>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</si>
  <si>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</si>
  <si>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</si>
  <si>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</si>
  <si>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</si>
  <si>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</si>
  <si>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</si>
  <si>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</si>
  <si>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</si>
  <si>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</si>
  <si>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</si>
  <si>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</si>
  <si>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</si>
  <si>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</si>
  <si>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</si>
  <si>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</si>
  <si>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</si>
  <si>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</si>
  <si>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</si>
  <si>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</si>
  <si>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</si>
  <si>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</si>
  <si>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</si>
  <si>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</si>
  <si>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</si>
  <si>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</si>
  <si>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</si>
  <si>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</si>
  <si>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</si>
  <si>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</si>
  <si>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</si>
  <si>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</si>
  <si>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</si>
  <si>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</si>
  <si>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</si>
  <si>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</si>
  <si>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</si>
  <si>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</si>
  <si>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</si>
  <si>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</si>
  <si>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</si>
  <si>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</si>
  <si>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</si>
  <si>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</si>
  <si>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</si>
  <si>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</si>
  <si>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</si>
  <si>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</si>
  <si>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</si>
  <si>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</si>
  <si>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</si>
  <si>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</si>
  <si>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</si>
  <si>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</si>
  <si>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</si>
  <si>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</si>
  <si>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</si>
  <si>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</si>
  <si>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</si>
  <si>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</si>
  <si>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</si>
  <si>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</si>
  <si>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</si>
  <si>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</si>
  <si>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</si>
  <si>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</si>
  <si>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</si>
  <si>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</si>
  <si>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</si>
  <si>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</si>
  <si>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</si>
  <si>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</si>
  <si>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</si>
  <si>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</si>
  <si>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</si>
  <si>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</si>
  <si>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</si>
  <si>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</si>
  <si>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</si>
  <si>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</si>
  <si>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</si>
  <si>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</si>
  <si>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</si>
  <si>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</si>
  <si>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</si>
  <si>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</si>
  <si>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</si>
  <si>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</si>
  <si>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</si>
  <si>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</si>
  <si>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</si>
  <si>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</si>
  <si>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</si>
  <si>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</si>
  <si>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</si>
  <si>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</si>
  <si>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</si>
  <si>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</si>
  <si>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</si>
  <si>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</si>
  <si>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</si>
  <si>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</si>
  <si>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</si>
  <si>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</si>
  <si>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</si>
  <si>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</si>
  <si>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</si>
  <si>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</si>
  <si>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</si>
  <si>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</si>
  <si>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</si>
  <si>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</si>
  <si>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</si>
  <si>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</si>
  <si>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</si>
  <si>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</si>
  <si>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</si>
  <si>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</si>
  <si>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</si>
  <si>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</si>
  <si>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</si>
  <si>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</si>
  <si>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</si>
  <si>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</si>
  <si>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</si>
  <si>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</si>
  <si>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</si>
  <si>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</si>
  <si>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</si>
  <si>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</si>
  <si>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</si>
  <si>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</si>
  <si>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</si>
  <si>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</si>
  <si>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</si>
  <si>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</si>
  <si>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</si>
  <si>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</si>
  <si>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</si>
  <si>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</si>
  <si>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</si>
  <si>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</si>
  <si>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</si>
  <si>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</si>
  <si>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</si>
  <si>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</si>
  <si>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</si>
  <si>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</si>
  <si>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</si>
  <si>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</si>
  <si>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</si>
  <si>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</si>
  <si>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</si>
  <si>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</si>
  <si>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</si>
  <si>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</si>
  <si>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</si>
  <si>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</si>
  <si>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</si>
  <si>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</si>
  <si>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</si>
  <si>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</si>
  <si>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</si>
  <si>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</si>
  <si>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</si>
  <si>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</si>
  <si>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</si>
  <si>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</si>
  <si>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</si>
  <si>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</si>
  <si>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</si>
  <si>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</si>
  <si>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</si>
  <si>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</si>
  <si>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</si>
  <si>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</si>
  <si>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</si>
  <si>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</si>
  <si>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</si>
  <si>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</si>
  <si>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</si>
  <si>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</si>
  <si>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</si>
  <si>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</si>
  <si>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</si>
  <si>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</si>
  <si>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</si>
  <si>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</si>
  <si>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</si>
  <si>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</si>
  <si>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</si>
  <si>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</si>
  <si>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</si>
  <si>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</si>
  <si>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</si>
  <si>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</si>
  <si>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</si>
  <si>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</si>
  <si>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</si>
  <si>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</si>
  <si>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</si>
  <si>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</si>
  <si>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</si>
  <si>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</si>
  <si>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</si>
  <si>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</si>
  <si>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</si>
  <si>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</si>
  <si>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</si>
  <si>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</si>
  <si>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</si>
  <si>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</si>
  <si>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</si>
  <si>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</si>
  <si>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</si>
  <si>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</si>
  <si>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</si>
  <si>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</si>
  <si>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</si>
  <si>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</si>
  <si>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</si>
  <si>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</si>
  <si>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</si>
  <si>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</si>
  <si>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</si>
  <si>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</si>
  <si>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</si>
  <si>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</si>
  <si>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</si>
  <si>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</si>
  <si>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</si>
  <si>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</si>
  <si>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</si>
  <si>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</si>
  <si>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</si>
  <si>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</si>
  <si>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</si>
  <si>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</si>
  <si>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</si>
  <si>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</si>
  <si>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</si>
  <si>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</si>
  <si>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</si>
  <si>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</si>
  <si>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</si>
  <si>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</si>
  <si>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</si>
  <si>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</si>
  <si>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</si>
  <si>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</si>
  <si>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</si>
  <si>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</si>
  <si>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</si>
  <si>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</si>
  <si>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</si>
  <si>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</si>
  <si>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</si>
  <si>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</si>
  <si>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</si>
  <si>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</si>
  <si>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</si>
  <si>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</si>
  <si>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</si>
  <si>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</si>
  <si>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</si>
  <si>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</si>
  <si>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</si>
  <si>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</si>
  <si>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</si>
  <si>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</si>
  <si>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</si>
  <si>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</si>
  <si>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</si>
  <si>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</si>
  <si>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</si>
  <si>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</si>
  <si>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</si>
  <si>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</si>
  <si>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</si>
  <si>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</si>
  <si>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</si>
  <si>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</si>
  <si>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</si>
  <si>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</si>
  <si>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</si>
  <si>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</si>
  <si>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</si>
  <si>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</si>
  <si>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</si>
  <si>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</si>
  <si>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</si>
  <si>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</si>
  <si>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</si>
  <si>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</si>
  <si>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</si>
  <si>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</si>
  <si>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</si>
  <si>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</si>
  <si>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</si>
  <si>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</si>
  <si>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</si>
  <si>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</si>
  <si>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</si>
  <si>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</si>
  <si>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</si>
  <si>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</si>
  <si>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</si>
  <si>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</si>
  <si>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</si>
  <si>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</si>
  <si>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</si>
  <si>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</si>
  <si>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</si>
  <si>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</si>
  <si>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</si>
  <si>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</si>
  <si>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</si>
  <si>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</si>
  <si>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</si>
  <si>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</si>
  <si>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</si>
  <si>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</si>
  <si>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</si>
  <si>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</si>
  <si>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</si>
  <si>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</si>
  <si>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</si>
  <si>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</si>
  <si>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</si>
  <si>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</si>
  <si>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</si>
  <si>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</si>
  <si>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</si>
  <si>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</si>
  <si>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</si>
  <si>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</si>
  <si>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</si>
  <si>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</si>
  <si>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</si>
  <si>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</si>
  <si>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</si>
  <si>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</si>
  <si>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</si>
  <si>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</si>
  <si>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</si>
  <si>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</si>
  <si>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</si>
  <si>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</si>
  <si>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</si>
  <si>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</si>
  <si>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</si>
  <si>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</si>
  <si>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</si>
  <si>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</si>
  <si>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</si>
  <si>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</si>
  <si>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</si>
  <si>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</si>
  <si>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</si>
  <si>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</si>
  <si>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</si>
  <si>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</si>
  <si>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</si>
  <si>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</si>
  <si>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</si>
  <si>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</si>
  <si>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</si>
  <si>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</si>
  <si>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</si>
  <si>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</si>
  <si>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</si>
  <si>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</si>
  <si>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</si>
  <si>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</si>
  <si>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</si>
  <si>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</si>
  <si>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</si>
  <si>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</si>
  <si>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</si>
  <si>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</si>
  <si>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</si>
  <si>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</si>
  <si>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</si>
  <si>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</si>
  <si>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</si>
  <si>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</si>
  <si>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</si>
  <si>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</si>
  <si>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</si>
  <si>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</si>
  <si>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</si>
  <si>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</si>
  <si>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</si>
  <si>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</si>
  <si>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</si>
  <si>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</si>
  <si>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</si>
  <si>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</si>
  <si>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</si>
  <si>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</si>
  <si>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</si>
  <si>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</si>
  <si>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</si>
  <si>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</si>
  <si>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</si>
  <si>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</si>
  <si>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</si>
  <si>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</si>
  <si>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</si>
  <si>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</si>
  <si>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</si>
  <si>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</si>
  <si>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</si>
  <si>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</si>
  <si>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</si>
  <si>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</si>
  <si>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</si>
  <si>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</si>
  <si>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</si>
  <si>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</si>
  <si>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</si>
  <si>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</si>
  <si>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</si>
  <si>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</si>
  <si>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</si>
  <si>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</si>
  <si>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</si>
  <si>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</si>
  <si>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</si>
  <si>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</si>
  <si>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</si>
  <si>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</si>
  <si>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</si>
  <si>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</si>
  <si>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</si>
  <si>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</si>
  <si>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</si>
  <si>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</si>
  <si>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</si>
  <si>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</si>
  <si>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</si>
  <si>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</si>
  <si>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</si>
  <si>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</si>
  <si>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</si>
  <si>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</si>
  <si>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</si>
  <si>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</si>
  <si>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</si>
  <si>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</si>
  <si>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</si>
  <si>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</si>
  <si>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</si>
  <si>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</si>
  <si>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</si>
  <si>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</si>
  <si>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</si>
  <si>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</si>
  <si>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</si>
  <si>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</si>
  <si>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</si>
  <si>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</si>
  <si>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</si>
  <si>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</si>
  <si>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</si>
  <si>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</si>
  <si>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</si>
  <si>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</si>
  <si>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</si>
  <si>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</si>
  <si>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</si>
  <si>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</si>
  <si>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</si>
  <si>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</si>
  <si>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</si>
  <si>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</si>
  <si>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</si>
  <si>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</si>
  <si>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</si>
  <si>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</si>
  <si>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</si>
  <si>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</si>
  <si>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</si>
  <si>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</si>
  <si>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</si>
  <si>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</si>
  <si>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</si>
  <si>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</si>
  <si>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</si>
  <si>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</si>
  <si>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</si>
  <si>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</si>
  <si>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</si>
  <si>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</si>
  <si>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</si>
  <si>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</si>
  <si>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</si>
  <si>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</si>
  <si>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</si>
  <si>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</si>
  <si>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</si>
  <si>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</si>
  <si>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</si>
  <si>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</si>
  <si>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</si>
  <si>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</si>
  <si>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</si>
  <si>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</si>
  <si>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</si>
  <si>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</si>
  <si>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</si>
  <si>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</si>
  <si>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</si>
  <si>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</si>
  <si>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</si>
  <si>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</si>
  <si>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</si>
  <si>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</si>
  <si>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</si>
  <si>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</si>
  <si>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</si>
  <si>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</si>
  <si>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</si>
  <si>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</si>
  <si>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</si>
  <si>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</si>
  <si>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</si>
  <si>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</si>
  <si>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</si>
  <si>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</si>
  <si>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</si>
  <si>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</si>
  <si>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</si>
  <si>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</si>
  <si>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</si>
  <si>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</si>
  <si>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</si>
  <si>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</si>
  <si>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</si>
  <si>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</si>
  <si>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</si>
  <si>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</si>
  <si>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</si>
  <si>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</si>
  <si>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</si>
  <si>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</si>
  <si>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</si>
  <si>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</si>
  <si>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</si>
  <si>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</si>
  <si>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</si>
  <si>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</si>
  <si>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</si>
  <si>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</si>
  <si>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</si>
  <si>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</si>
  <si>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</si>
  <si>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</si>
  <si>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</si>
  <si>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</si>
  <si>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</si>
  <si>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</si>
  <si>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</si>
  <si>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</si>
  <si>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</si>
  <si>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</si>
  <si>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</si>
  <si>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</si>
  <si>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</si>
  <si>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</si>
  <si>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</si>
  <si>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</si>
  <si>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</si>
  <si>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</si>
  <si>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</si>
  <si>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</si>
  <si>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</si>
  <si>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</si>
  <si>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</si>
  <si>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</si>
  <si>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</si>
  <si>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</si>
  <si>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</si>
  <si>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</si>
  <si>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</si>
  <si>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</si>
  <si>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</si>
  <si>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</si>
  <si>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</si>
  <si>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</si>
  <si>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</si>
  <si>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</si>
  <si>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</si>
  <si>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</si>
  <si>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</si>
  <si>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</si>
  <si>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</si>
  <si>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</si>
  <si>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</si>
  <si>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</si>
  <si>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</si>
  <si>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</si>
  <si>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</si>
  <si>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</si>
  <si>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</si>
  <si>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</si>
  <si>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</si>
  <si>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</si>
  <si>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</si>
  <si>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</si>
  <si>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</si>
  <si>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</si>
  <si>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</si>
  <si>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</si>
  <si>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</si>
  <si>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</si>
  <si>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</si>
  <si>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</si>
  <si>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</si>
  <si>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</si>
  <si>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</si>
  <si>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</si>
  <si>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</si>
  <si>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</si>
  <si>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</si>
  <si>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</si>
  <si>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</si>
  <si>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</si>
  <si>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</si>
  <si>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</si>
  <si>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</si>
  <si>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</si>
  <si>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</si>
  <si>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</si>
  <si>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</si>
  <si>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</si>
  <si>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</si>
  <si>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</si>
  <si>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</si>
  <si>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</si>
  <si>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</si>
  <si>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</si>
  <si>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</si>
  <si>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</si>
  <si>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</si>
  <si>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</si>
  <si>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</si>
  <si>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</si>
  <si>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</si>
  <si>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</si>
  <si>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</si>
  <si>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</si>
  <si>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</si>
  <si>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</si>
  <si>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</si>
  <si>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</si>
  <si>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</si>
  <si>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</si>
  <si>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</si>
  <si>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</si>
  <si>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</si>
  <si>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</si>
  <si>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</si>
  <si>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</si>
  <si>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</si>
  <si>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</si>
  <si>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</si>
  <si>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</si>
  <si>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</si>
  <si>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</si>
  <si>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</si>
  <si>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</si>
  <si>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</si>
  <si>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</si>
  <si>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</si>
  <si>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</si>
  <si>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</si>
  <si>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</si>
  <si>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</si>
  <si>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</si>
  <si>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</si>
  <si>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</si>
  <si>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</si>
  <si>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</si>
  <si>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</si>
  <si>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</si>
  <si>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</si>
  <si>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</si>
  <si>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</si>
  <si>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</si>
  <si>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</si>
  <si>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</si>
  <si>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</si>
  <si>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</si>
  <si>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</si>
  <si>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</si>
  <si>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</si>
  <si>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</si>
  <si>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</si>
  <si>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</si>
  <si>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</si>
  <si>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</si>
  <si>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</si>
  <si>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</si>
  <si>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</si>
  <si>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</si>
  <si>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</si>
  <si>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</si>
  <si>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</si>
  <si>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</si>
  <si>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</si>
  <si>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</si>
  <si>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</si>
  <si>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</si>
  <si>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</si>
  <si>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</si>
  <si>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</si>
  <si>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</si>
  <si>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</si>
  <si>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</si>
  <si>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</si>
  <si>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</si>
  <si>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</si>
  <si>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</si>
  <si>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</si>
  <si>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</si>
  <si>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</si>
  <si>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</si>
  <si>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</si>
  <si>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</si>
  <si>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</si>
  <si>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</si>
  <si>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</si>
  <si>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</si>
  <si>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</si>
  <si>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</si>
  <si>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</si>
  <si>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</si>
  <si>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</si>
  <si>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</si>
  <si>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</si>
  <si>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</si>
  <si>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</si>
  <si>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</si>
  <si>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</si>
  <si>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</si>
  <si>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</si>
  <si>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</si>
  <si>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</si>
  <si>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</si>
  <si>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</si>
  <si>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</si>
  <si>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</si>
  <si>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</si>
  <si>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</si>
  <si>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</si>
  <si>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</si>
  <si>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</si>
  <si>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</si>
  <si>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</si>
  <si>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</si>
  <si>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</si>
  <si>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</si>
  <si>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</si>
  <si>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</si>
  <si>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</si>
  <si>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</si>
  <si>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</si>
  <si>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</si>
  <si>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</si>
  <si>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</si>
  <si>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</si>
  <si>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</si>
  <si>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</si>
  <si>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</si>
  <si>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</si>
  <si>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</si>
  <si>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</si>
  <si>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</si>
  <si>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</si>
  <si>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</si>
  <si>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</si>
  <si>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</si>
  <si>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</si>
  <si>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</si>
  <si>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</si>
  <si>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</si>
  <si>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</si>
  <si>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</si>
  <si>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</si>
  <si>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</si>
  <si>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</si>
  <si>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</si>
  <si>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</si>
  <si>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</si>
  <si>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</si>
  <si>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</si>
  <si>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</si>
  <si>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</si>
  <si>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</si>
  <si>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</si>
  <si>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</si>
  <si>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</si>
  <si>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</si>
  <si>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</si>
  <si>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</si>
  <si>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</si>
  <si>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</si>
  <si>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</si>
  <si>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</si>
  <si>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</si>
  <si>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</si>
  <si>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</si>
  <si>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</si>
  <si>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</si>
  <si>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</si>
  <si>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</si>
  <si>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</si>
  <si>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</si>
  <si>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</si>
  <si>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</si>
  <si>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</si>
  <si>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</si>
  <si>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</si>
  <si>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</si>
  <si>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</si>
  <si>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</si>
  <si>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</si>
  <si>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</si>
  <si>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</si>
  <si>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</si>
  <si>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</si>
  <si>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</si>
  <si>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</si>
  <si>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</si>
  <si>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</si>
  <si>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</si>
  <si>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</si>
  <si>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</si>
  <si>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</si>
  <si>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</si>
  <si>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</si>
  <si>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</si>
  <si>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</si>
  <si>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</si>
  <si>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</si>
  <si>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</si>
  <si>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</si>
  <si>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</si>
  <si>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</si>
  <si>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</si>
  <si>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</si>
  <si>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</si>
  <si>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</si>
  <si>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</si>
  <si>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</si>
  <si>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</si>
  <si>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</si>
  <si>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</si>
  <si>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</si>
  <si>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</si>
  <si>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</si>
  <si>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</si>
  <si>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</si>
  <si>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</si>
  <si>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</si>
  <si>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</si>
  <si>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</si>
  <si>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</si>
  <si>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</si>
  <si>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</si>
  <si>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</si>
  <si>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</si>
  <si>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</si>
  <si>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</si>
  <si>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</si>
  <si>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</si>
  <si>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</si>
  <si>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</si>
  <si>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</si>
  <si>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</si>
  <si>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</si>
  <si>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</si>
  <si>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</si>
  <si>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</si>
  <si>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</si>
  <si>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</si>
  <si>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</si>
  <si>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</si>
  <si>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</si>
  <si>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</si>
  <si>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</si>
  <si>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</si>
  <si>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</si>
  <si>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</si>
  <si>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</si>
  <si>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</si>
  <si>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</si>
  <si>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</si>
  <si>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</si>
  <si>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</si>
  <si>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</si>
  <si>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</si>
  <si>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</si>
  <si>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</si>
  <si>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</si>
  <si>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</si>
  <si>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</si>
  <si>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</si>
  <si>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</si>
  <si>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</si>
  <si>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</si>
  <si>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</si>
  <si>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</si>
  <si>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</si>
  <si>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</si>
  <si>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</si>
  <si>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</si>
  <si>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</si>
  <si>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</si>
  <si>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</si>
  <si>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</si>
  <si>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</si>
  <si>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</si>
  <si>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</si>
  <si>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</si>
  <si>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</si>
  <si>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</si>
  <si>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</si>
  <si>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</si>
  <si>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</si>
  <si>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</si>
  <si>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</si>
  <si>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</si>
  <si>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</si>
  <si>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</si>
  <si>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</si>
  <si>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</si>
  <si>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</si>
  <si>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</si>
  <si>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</si>
  <si>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</si>
  <si>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</si>
  <si>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</si>
  <si>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</si>
  <si>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</si>
  <si>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</si>
  <si>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</si>
  <si>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</si>
  <si>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</si>
  <si>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</si>
  <si>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</si>
  <si>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</si>
  <si>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</si>
  <si>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</si>
  <si>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</si>
  <si>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</si>
  <si>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</si>
  <si>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</si>
  <si>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</si>
  <si>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</si>
  <si>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</si>
  <si>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</si>
  <si>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</si>
  <si>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</si>
  <si>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</si>
  <si>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</si>
  <si>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</si>
  <si>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</si>
  <si>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</si>
  <si>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</si>
  <si>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</si>
  <si>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</si>
  <si>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</si>
  <si>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</si>
  <si>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</si>
  <si>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</si>
  <si>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</si>
  <si>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</si>
  <si>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</si>
  <si>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</si>
  <si>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</si>
  <si>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</si>
  <si>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</si>
  <si>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</si>
  <si>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</si>
  <si>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</si>
  <si>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</si>
  <si>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</si>
  <si>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</si>
  <si>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</si>
  <si>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</si>
  <si>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</si>
  <si>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</si>
  <si>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</si>
  <si>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</si>
  <si>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</si>
  <si>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</si>
  <si>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</si>
  <si>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</si>
  <si>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</si>
  <si>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</si>
  <si>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</si>
  <si>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</si>
  <si>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</si>
  <si>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</si>
  <si>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</si>
  <si>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</si>
  <si>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</si>
  <si>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</si>
  <si>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</si>
  <si>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</si>
  <si>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</si>
  <si>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</si>
  <si>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</si>
  <si>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</si>
  <si>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</si>
  <si>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</si>
  <si>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</si>
  <si>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</si>
  <si>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</si>
  <si>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</si>
  <si>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</si>
  <si>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</si>
  <si>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</si>
  <si>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</si>
  <si>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</si>
  <si>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</si>
  <si>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</si>
  <si>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</si>
  <si>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</si>
  <si>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</si>
  <si>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</si>
  <si>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</si>
  <si>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</si>
  <si>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</si>
  <si>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</si>
  <si>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</si>
  <si>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</si>
  <si>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</si>
  <si>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</si>
  <si>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</si>
  <si>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</si>
  <si>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</si>
  <si>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</si>
  <si>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</si>
  <si>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</si>
  <si>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</si>
  <si>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</si>
  <si>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</si>
  <si>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</si>
  <si>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</si>
  <si>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</si>
  <si>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</si>
  <si>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</si>
  <si>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</si>
  <si>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</si>
  <si>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</si>
  <si>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</si>
  <si>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</si>
  <si>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</si>
  <si>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</si>
  <si>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</si>
  <si>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</si>
  <si>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</si>
  <si>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</si>
  <si>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</si>
  <si>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</si>
  <si>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</si>
  <si>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</si>
  <si>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</si>
  <si>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</si>
  <si>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</si>
  <si>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</si>
  <si>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</si>
  <si>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</si>
  <si>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</si>
  <si>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</si>
  <si>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</si>
  <si>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</si>
  <si>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</si>
  <si>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</si>
  <si>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</si>
  <si>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</si>
  <si>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</si>
  <si>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</si>
  <si>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</si>
  <si>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</si>
  <si>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</si>
  <si>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</si>
  <si>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</si>
  <si>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</si>
  <si>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</si>
  <si>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</si>
  <si>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</si>
  <si>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</si>
  <si>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</si>
  <si>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</si>
  <si>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</si>
  <si>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</si>
  <si>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</si>
  <si>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</si>
  <si>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</si>
  <si>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</si>
  <si>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</si>
  <si>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</si>
  <si>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</si>
  <si>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</si>
  <si>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</si>
  <si>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</si>
  <si>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</si>
  <si>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</si>
  <si>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</si>
  <si>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</si>
  <si>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</si>
  <si>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</si>
  <si>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</si>
  <si>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</si>
  <si>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</si>
  <si>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</si>
  <si>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</si>
  <si>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</si>
  <si>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</si>
  <si>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</si>
  <si>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</si>
  <si>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</si>
  <si>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</si>
  <si>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</si>
  <si>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</si>
  <si>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</si>
  <si>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</si>
  <si>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</si>
  <si>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</si>
  <si>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</si>
  <si>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</si>
  <si>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</si>
  <si>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</si>
  <si>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</si>
  <si>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</si>
  <si>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</si>
  <si>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</si>
  <si>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</si>
  <si>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</si>
  <si>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</si>
  <si>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</si>
  <si>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</si>
  <si>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</si>
  <si>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</si>
  <si>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</si>
  <si>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</si>
  <si>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</si>
  <si>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</si>
  <si>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</si>
  <si>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</si>
  <si>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</si>
  <si>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</si>
  <si>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</si>
  <si>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</si>
  <si>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</si>
  <si>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</si>
  <si>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</si>
  <si>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</si>
  <si>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</si>
  <si>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</si>
  <si>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</si>
  <si>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</si>
  <si>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</si>
  <si>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</si>
  <si>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</si>
  <si>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</si>
  <si>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</si>
  <si>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</si>
  <si>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</si>
  <si>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</si>
  <si>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</si>
  <si>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</si>
  <si>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</si>
  <si>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</si>
  <si>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</si>
  <si>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</si>
  <si>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</si>
  <si>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</si>
  <si>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</si>
  <si>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</si>
  <si>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</si>
  <si>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</si>
  <si>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</si>
  <si>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</si>
  <si>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</si>
  <si>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</si>
  <si>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</si>
  <si>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</si>
  <si>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</si>
  <si>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</si>
  <si>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</si>
  <si>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</si>
  <si>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</si>
  <si>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</si>
  <si>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</si>
  <si>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</si>
  <si>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</si>
  <si>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</si>
  <si>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</si>
  <si>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</si>
  <si>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</si>
  <si>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</si>
  <si>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</si>
  <si>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</si>
  <si>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</si>
  <si>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</si>
  <si>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</si>
  <si>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</si>
  <si>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</si>
  <si>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</si>
  <si>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</si>
  <si>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</si>
  <si>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</si>
  <si>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</si>
  <si>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</si>
  <si>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</si>
  <si>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</si>
  <si>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</si>
  <si>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</si>
  <si>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</si>
  <si>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</si>
  <si>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</si>
  <si>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</si>
  <si>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</si>
  <si>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</si>
  <si>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</si>
  <si>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</si>
  <si>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</si>
  <si>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</si>
  <si>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</si>
  <si>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</si>
  <si>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</si>
  <si>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</si>
  <si>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</si>
  <si>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</si>
  <si>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</si>
  <si>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</si>
  <si>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</si>
  <si>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</si>
  <si>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</si>
  <si>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</si>
  <si>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</si>
  <si>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</si>
  <si>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</si>
  <si>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</si>
  <si>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</si>
  <si>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</si>
  <si>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</si>
  <si>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</si>
  <si>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</si>
  <si>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</si>
  <si>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</si>
  <si>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</si>
  <si>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</si>
  <si>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</si>
  <si>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</si>
  <si>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</si>
  <si>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</si>
  <si>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</si>
  <si>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</si>
  <si>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</si>
  <si>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</si>
  <si>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</si>
  <si>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</si>
  <si>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</si>
  <si>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</si>
  <si>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</si>
  <si>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</si>
  <si>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</si>
  <si>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</si>
  <si>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</si>
  <si>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</si>
  <si>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</si>
  <si>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</si>
  <si>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</si>
  <si>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</si>
  <si>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</si>
  <si>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</si>
  <si>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</si>
  <si>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</si>
  <si>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</si>
  <si>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</si>
  <si>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</si>
  <si>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</si>
  <si>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</si>
  <si>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</si>
  <si>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</si>
  <si>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</si>
  <si>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</si>
  <si>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</si>
  <si>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</si>
  <si>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</si>
  <si>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</si>
  <si>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</si>
  <si>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</si>
  <si>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</si>
  <si>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</si>
  <si>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</si>
  <si>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</si>
  <si>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</si>
  <si>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</si>
  <si>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</si>
  <si>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</si>
  <si>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</si>
  <si>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</si>
  <si>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</si>
  <si>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</si>
  <si>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</si>
  <si>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</si>
  <si>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</si>
  <si>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</si>
  <si>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</si>
  <si>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</si>
  <si>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</si>
  <si>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</si>
  <si>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</si>
  <si>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</si>
  <si>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</si>
  <si>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</si>
  <si>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</si>
  <si>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</si>
  <si>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</si>
  <si>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</si>
  <si>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</si>
  <si>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</si>
  <si>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</si>
  <si>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</si>
  <si>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</si>
  <si>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</si>
  <si>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</si>
  <si>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</si>
  <si>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</si>
  <si>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</si>
  <si>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</si>
  <si>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</si>
  <si>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</si>
  <si>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</si>
  <si>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</si>
  <si>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</si>
  <si>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</si>
  <si>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</si>
  <si>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</si>
  <si>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</si>
  <si>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</si>
  <si>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</si>
  <si>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</si>
  <si>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</si>
  <si>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</si>
  <si>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</si>
  <si>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</si>
  <si>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</si>
  <si>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</si>
  <si>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</si>
  <si>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</si>
  <si>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</si>
  <si>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</si>
  <si>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</si>
  <si>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</si>
  <si>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</si>
  <si>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</si>
  <si>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</si>
  <si>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</si>
  <si>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</si>
  <si>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</si>
  <si>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</si>
  <si>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</si>
  <si>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</si>
  <si>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</si>
  <si>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</si>
  <si>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</si>
  <si>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</si>
  <si>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</si>
  <si>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</si>
  <si>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</si>
  <si>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</si>
  <si>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</si>
  <si>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</si>
  <si>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</si>
  <si>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</si>
  <si>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</si>
  <si>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</si>
  <si>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</si>
  <si>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</si>
  <si>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</si>
  <si>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</si>
  <si>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</si>
  <si>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</si>
  <si>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</si>
  <si>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</si>
  <si>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</si>
  <si>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</si>
  <si>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</si>
  <si>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</si>
  <si>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</si>
  <si>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</si>
  <si>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</si>
  <si>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</si>
  <si>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</si>
  <si>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</si>
  <si>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</si>
  <si>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</si>
  <si>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</si>
  <si>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</si>
  <si>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</si>
  <si>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</si>
  <si>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</si>
  <si>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</si>
  <si>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</si>
  <si>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</si>
  <si>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</si>
  <si>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</si>
  <si>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</si>
  <si>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</si>
  <si>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</si>
  <si>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</si>
  <si>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</si>
  <si>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</si>
  <si>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</si>
  <si>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</si>
  <si>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</si>
  <si>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</si>
  <si>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</si>
  <si>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</si>
  <si>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</si>
  <si>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</si>
  <si>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</si>
  <si>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</si>
  <si>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</si>
  <si>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</si>
  <si>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</si>
  <si>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</si>
  <si>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</si>
  <si>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</si>
  <si>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</si>
  <si>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</si>
  <si>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</si>
  <si>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</si>
  <si>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</si>
  <si>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</si>
  <si>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</si>
  <si>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</si>
  <si>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</si>
  <si>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</si>
  <si>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</si>
  <si>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</si>
  <si>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</si>
  <si>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</si>
  <si>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</si>
  <si>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</si>
  <si>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</si>
  <si>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</si>
  <si>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</si>
  <si>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</si>
  <si>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</si>
  <si>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</si>
  <si>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</si>
  <si>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</si>
  <si>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</si>
  <si>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</si>
  <si>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</si>
  <si>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</si>
  <si>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</si>
  <si>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</si>
  <si>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</si>
  <si>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</si>
  <si>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</si>
  <si>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</si>
  <si>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</si>
  <si>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</si>
  <si>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</si>
  <si>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</si>
  <si>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</si>
  <si>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</si>
  <si>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</si>
  <si>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</si>
  <si>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</si>
  <si>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</si>
  <si>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</si>
  <si>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</si>
  <si>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</si>
  <si>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</si>
  <si>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</si>
  <si>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</si>
  <si>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</si>
  <si>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</si>
  <si>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</si>
  <si>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</si>
  <si>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</si>
  <si>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</si>
  <si>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</si>
  <si>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</si>
  <si>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</si>
  <si>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</si>
  <si>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</si>
  <si>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</si>
  <si>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</si>
  <si>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</si>
  <si>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</si>
  <si>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</si>
  <si>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</si>
  <si>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</si>
  <si>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</si>
  <si>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</si>
  <si>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</si>
  <si>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</si>
  <si>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</si>
  <si>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</si>
  <si>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</si>
  <si>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</si>
  <si>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</si>
  <si>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</si>
  <si>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</si>
  <si>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</si>
  <si>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</si>
  <si>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</si>
  <si>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</si>
  <si>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</si>
  <si>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</si>
  <si>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</si>
  <si>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</si>
  <si>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</si>
  <si>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</si>
  <si>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</si>
  <si>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</si>
  <si>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</si>
  <si>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</si>
  <si>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</si>
  <si>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</si>
  <si>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</si>
  <si>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</si>
  <si>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</si>
  <si>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</si>
  <si>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</si>
  <si>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</si>
  <si>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</si>
  <si>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</si>
  <si>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</si>
  <si>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</si>
  <si>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</si>
  <si>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</si>
  <si>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</si>
  <si>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</si>
  <si>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</si>
  <si>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</si>
  <si>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</si>
  <si>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</si>
  <si>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</si>
  <si>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</si>
  <si>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</si>
  <si>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</si>
  <si>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</si>
  <si>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</si>
  <si>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</si>
  <si>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</si>
  <si>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</si>
  <si>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</si>
  <si>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</si>
  <si>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</si>
  <si>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</si>
  <si>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</si>
  <si>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</si>
  <si>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</si>
  <si>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</si>
  <si>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</si>
  <si>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</si>
  <si>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</si>
  <si>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</si>
  <si>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</si>
  <si>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</si>
  <si>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</si>
  <si>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</si>
  <si>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</si>
  <si>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</si>
  <si>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</si>
  <si>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</si>
  <si>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</si>
  <si>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</si>
  <si>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</si>
  <si>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</si>
  <si>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</si>
  <si>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</si>
  <si>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</si>
  <si>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</si>
  <si>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</si>
  <si>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</si>
  <si>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</si>
  <si>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</si>
  <si>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</si>
  <si>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</si>
  <si>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</si>
  <si>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</si>
  <si>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</si>
  <si>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</si>
  <si>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</si>
  <si>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</si>
  <si>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</si>
  <si>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</si>
  <si>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</si>
  <si>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</si>
  <si>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</si>
  <si>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</si>
  <si>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</si>
  <si>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</si>
  <si>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</si>
  <si>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</si>
  <si>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</si>
  <si>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</si>
  <si>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</si>
  <si>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</si>
  <si>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</si>
  <si>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</si>
  <si>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</si>
  <si>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</si>
  <si>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</si>
  <si>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</si>
  <si>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</si>
  <si>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</si>
  <si>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</si>
  <si>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</si>
  <si>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</si>
  <si>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</si>
  <si>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101302027004A</t>
  </si>
  <si>
    <t>BATTERY_DOOR_BLACK</t>
  </si>
  <si>
    <t>POWER_BUTTON注塑成型</t>
  </si>
  <si>
    <t>101302027005A</t>
  </si>
  <si>
    <t>WHEEL_CORE_BLACK</t>
  </si>
  <si>
    <t>217389010102A</t>
  </si>
  <si>
    <t>DOCK_TOP注塑成型</t>
  </si>
  <si>
    <t>102301027042A</t>
  </si>
  <si>
    <t>PC+40%GF/KINGFA/JH720-R0G40(L30)FR/BLACK</t>
  </si>
  <si>
    <t>117351082063A</t>
    <phoneticPr fontId="1" type="noConversion"/>
  </si>
  <si>
    <t>ABS+85%PCR/GUOHENG/1303B_3BK265/BLACK/#ABA</t>
  </si>
  <si>
    <t>PC+ABS/LG/ER5001RFZ(60%PCR)/K1779</t>
  </si>
  <si>
    <t>PC+ABS+15%GF/LOTTE(LS-1159S)/BLACK</t>
  </si>
  <si>
    <t>LCP/POLY/E130I/BK210P</t>
  </si>
  <si>
    <t>PC+ABS/LOTTE/HP-1000XA/COOL_GREY_8C加0.6%UV</t>
  </si>
  <si>
    <t>PC+ABS/LOTTE/HP-1000XA/REF_CUS_DOME灰色加UV</t>
  </si>
  <si>
    <t>山聖</t>
    <phoneticPr fontId="1" type="noConversion"/>
  </si>
  <si>
    <t>顶钧含税价13%</t>
    <phoneticPr fontId="1" type="noConversion"/>
  </si>
  <si>
    <t>201340050201F</t>
    <phoneticPr fontId="1" type="noConversion"/>
  </si>
  <si>
    <t>117389029005A</t>
    <phoneticPr fontId="1" type="noConversion"/>
  </si>
  <si>
    <t>101300027004A</t>
    <phoneticPr fontId="1" type="noConversion"/>
  </si>
  <si>
    <t>101300027002A</t>
    <phoneticPr fontId="1" type="noConversion"/>
  </si>
  <si>
    <t>201302011101A</t>
    <phoneticPr fontId="1" type="noConversion"/>
  </si>
  <si>
    <t>LIDEN</t>
    <phoneticPr fontId="1" type="noConversion"/>
  </si>
  <si>
    <t>SM9627</t>
    <phoneticPr fontId="1" type="noConversion"/>
  </si>
  <si>
    <t>117440082001AR</t>
    <phoneticPr fontId="1" type="noConversion"/>
  </si>
  <si>
    <t>117389029009A</t>
    <phoneticPr fontId="1" type="noConversion"/>
  </si>
  <si>
    <t>随机粉碎</t>
    <phoneticPr fontId="1" type="noConversion"/>
  </si>
  <si>
    <t>250X350X261</t>
    <phoneticPr fontId="1" type="noConversion"/>
  </si>
  <si>
    <t>机械手取出治具</t>
    <phoneticPr fontId="1" type="noConversion"/>
  </si>
  <si>
    <t>FX-301-016</t>
    <phoneticPr fontId="1" type="noConversion"/>
  </si>
  <si>
    <t>OK</t>
    <phoneticPr fontId="1" type="noConversion"/>
  </si>
  <si>
    <t>BOTTOM_CASE_ASM_BLACK</t>
  </si>
  <si>
    <t>101302027003A</t>
  </si>
  <si>
    <t>FX-302-008</t>
    <phoneticPr fontId="1" type="noConversion"/>
  </si>
  <si>
    <t>用人</t>
    <phoneticPr fontId="1" type="noConversion"/>
  </si>
  <si>
    <t>德朗</t>
    <phoneticPr fontId="1" type="noConversion"/>
  </si>
  <si>
    <t>101300027004A</t>
    <phoneticPr fontId="1" type="noConversion"/>
  </si>
  <si>
    <t>顶钧含税价新旧机种8折</t>
    <phoneticPr fontId="1" type="noConversion"/>
  </si>
  <si>
    <t>含用人價</t>
    <phoneticPr fontId="1" type="noConversion"/>
  </si>
  <si>
    <t>含用人價8折</t>
    <phoneticPr fontId="1" type="noConversion"/>
  </si>
  <si>
    <t>德朗</t>
    <phoneticPr fontId="1" type="noConversion"/>
  </si>
  <si>
    <t>德朗議價</t>
    <phoneticPr fontId="1" type="noConversion"/>
  </si>
  <si>
    <t>202459012302A</t>
    <phoneticPr fontId="1" type="noConversion"/>
  </si>
  <si>
    <r>
      <t>E09</t>
    </r>
    <r>
      <rPr>
        <sz val="11"/>
        <color rgb="FFFF0000"/>
        <rFont val="等线"/>
        <family val="3"/>
        <charset val="134"/>
        <scheme val="minor"/>
      </rPr>
      <t>生产中</t>
    </r>
    <r>
      <rPr>
        <sz val="11"/>
        <color rgb="FFFF0000"/>
        <rFont val="等线"/>
        <family val="2"/>
        <scheme val="minor"/>
      </rPr>
      <t>/2/20</t>
    </r>
    <r>
      <rPr>
        <sz val="11"/>
        <color rgb="FFFF0000"/>
        <rFont val="等线"/>
        <family val="3"/>
        <charset val="134"/>
        <scheme val="minor"/>
      </rPr>
      <t>開發模單又通知不發</t>
    </r>
    <phoneticPr fontId="1" type="noConversion"/>
  </si>
  <si>
    <r>
      <t>E09</t>
    </r>
    <r>
      <rPr>
        <sz val="11"/>
        <color rgb="FFFF0000"/>
        <rFont val="等线"/>
        <family val="3"/>
        <charset val="134"/>
        <scheme val="minor"/>
      </rPr>
      <t>生产中</t>
    </r>
    <r>
      <rPr>
        <sz val="11"/>
        <color rgb="FFFF0000"/>
        <rFont val="等线"/>
        <family val="2"/>
        <scheme val="minor"/>
      </rPr>
      <t>/2/20</t>
    </r>
    <r>
      <rPr>
        <sz val="11"/>
        <color rgb="FFFF0000"/>
        <rFont val="等线"/>
        <family val="3"/>
        <charset val="134"/>
        <scheme val="minor"/>
      </rPr>
      <t>開發模單又通知不發</t>
    </r>
    <phoneticPr fontId="1" type="noConversion"/>
  </si>
  <si>
    <t>委外廠商</t>
    <phoneticPr fontId="1" type="noConversion"/>
  </si>
  <si>
    <t>均強</t>
    <phoneticPr fontId="1" type="noConversion"/>
  </si>
  <si>
    <t>變更</t>
    <phoneticPr fontId="1" type="noConversion"/>
  </si>
  <si>
    <t>德朗再議價</t>
    <phoneticPr fontId="1" type="noConversion"/>
  </si>
  <si>
    <t>要氮气生产</t>
    <phoneticPr fontId="1" type="noConversion"/>
  </si>
  <si>
    <t>101311005005C</t>
    <phoneticPr fontId="1" type="noConversion"/>
  </si>
  <si>
    <t>201174010601C</t>
    <phoneticPr fontId="1" type="noConversion"/>
  </si>
  <si>
    <t>201466010204A
201466010201A
201466010202A
201466010203A
201466010205A</t>
    <phoneticPr fontId="1" type="noConversion"/>
  </si>
  <si>
    <t>BOTTOM_CASE/MINT
/BLACK
BLUE
PEACH
GRAY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</si>
</sst>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3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1"/>
      <name val="等线"/>
      <family val="2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新細明體"/>
      <family val="1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404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179" fontId="3" fillId="2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horizontal="center" vertical="center" shrinkToFit="1"/>
    </xf>
    <xf numFmtId="184" fontId="3" fillId="3" borderId="1" xfId="0" applyNumberFormat="1" applyFont="1" applyFill="1" applyBorder="1" applyAlignment="1">
      <alignment horizontal="center" vertical="center" shrinkToFit="1"/>
    </xf>
    <xf numFmtId="183" fontId="3" fillId="0" borderId="1" xfId="0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187" fontId="0" fillId="3" borderId="1" xfId="0" applyFill="1" applyBorder="1" applyAlignment="1">
      <alignment horizontal="center"/>
    </xf>
    <xf numFmtId="188" fontId="0" fillId="3" borderId="0" xfId="0" applyNumberFormat="1" applyFill="1"/>
    <xf numFmtId="0" fontId="3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vertical="center" wrapText="1"/>
    </xf>
    <xf numFmtId="179" fontId="3" fillId="0" borderId="1" xfId="12" applyNumberFormat="1" applyFont="1" applyFill="1" applyBorder="1" applyAlignment="1">
      <alignment vertical="center" shrinkToFit="1"/>
    </xf>
    <xf numFmtId="49" fontId="23" fillId="0" borderId="1" xfId="12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1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87" fontId="25" fillId="3" borderId="1" xfId="0" applyFont="1" applyFill="1" applyBorder="1"/>
    <xf numFmtId="179" fontId="6" fillId="0" borderId="1" xfId="12" applyNumberFormat="1" applyFont="1" applyFill="1" applyBorder="1" applyAlignment="1">
      <alignment vertical="center" shrinkToFit="1"/>
    </xf>
    <xf numFmtId="0" fontId="6" fillId="3" borderId="1" xfId="12" applyNumberFormat="1" applyFont="1" applyFill="1" applyBorder="1" applyAlignment="1">
      <alignment horizontal="center" vertical="center" shrinkToFit="1"/>
    </xf>
    <xf numFmtId="184" fontId="6" fillId="3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6" fontId="26" fillId="0" borderId="1" xfId="0" applyNumberFormat="1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left" vertical="center"/>
    </xf>
    <xf numFmtId="188" fontId="25" fillId="3" borderId="0" xfId="0" applyNumberFormat="1" applyFont="1" applyFill="1"/>
    <xf numFmtId="187" fontId="25" fillId="3" borderId="0" xfId="0" applyFont="1" applyFill="1"/>
    <xf numFmtId="187" fontId="25" fillId="3" borderId="1" xfId="0" applyFont="1" applyFill="1" applyBorder="1" applyAlignment="1">
      <alignment horizontal="center" vertical="center"/>
    </xf>
    <xf numFmtId="187" fontId="25" fillId="3" borderId="1" xfId="0" applyFont="1" applyFill="1" applyBorder="1" applyAlignment="1">
      <alignment horizontal="center"/>
    </xf>
    <xf numFmtId="0" fontId="25" fillId="3" borderId="1" xfId="0" applyNumberFormat="1" applyFont="1" applyFill="1" applyBorder="1" applyAlignment="1">
      <alignment horizontal="center"/>
    </xf>
    <xf numFmtId="49" fontId="27" fillId="0" borderId="1" xfId="12" applyNumberFormat="1" applyFont="1" applyFill="1" applyBorder="1" applyAlignment="1">
      <alignment vertical="center" shrinkToFit="1"/>
    </xf>
    <xf numFmtId="179" fontId="27" fillId="0" borderId="3" xfId="12" applyNumberFormat="1" applyFont="1" applyFill="1" applyBorder="1" applyAlignment="1">
      <alignment horizontal="center" vertical="center" shrinkToFit="1"/>
    </xf>
    <xf numFmtId="187" fontId="25" fillId="3" borderId="1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/>
    </xf>
    <xf numFmtId="0" fontId="2" fillId="11" borderId="3" xfId="1" applyNumberFormat="1" applyFont="1" applyFill="1" applyBorder="1" applyAlignment="1">
      <alignment horizontal="center" vertical="center" wrapText="1"/>
    </xf>
    <xf numFmtId="184" fontId="28" fillId="3" borderId="1" xfId="6" applyNumberFormat="1" applyFont="1" applyFill="1" applyBorder="1" applyAlignment="1">
      <alignment horizontal="center" vertical="center"/>
    </xf>
    <xf numFmtId="0" fontId="29" fillId="10" borderId="1" xfId="0" applyNumberFormat="1" applyFont="1" applyFill="1" applyBorder="1" applyAlignment="1">
      <alignment horizontal="center"/>
    </xf>
    <xf numFmtId="0" fontId="12" fillId="10" borderId="1" xfId="0" applyNumberFormat="1" applyFont="1" applyFill="1" applyBorder="1" applyAlignment="1">
      <alignment horizontal="center" vertical="center"/>
    </xf>
    <xf numFmtId="184" fontId="6" fillId="2" borderId="1" xfId="0" applyNumberFormat="1" applyFont="1" applyFill="1" applyBorder="1" applyAlignment="1">
      <alignment horizontal="center" vertical="center" shrinkToFit="1"/>
    </xf>
    <xf numFmtId="184" fontId="3" fillId="2" borderId="1" xfId="0" applyNumberFormat="1" applyFont="1" applyFill="1" applyBorder="1" applyAlignment="1">
      <alignment horizontal="center" vertical="center" shrinkToFit="1"/>
    </xf>
    <xf numFmtId="187" fontId="29" fillId="3" borderId="1" xfId="0" applyFont="1" applyFill="1" applyBorder="1" applyAlignment="1">
      <alignment horizontal="center" wrapText="1"/>
    </xf>
    <xf numFmtId="184" fontId="12" fillId="3" borderId="1" xfId="0" applyNumberFormat="1" applyFont="1" applyFill="1" applyBorder="1" applyAlignment="1">
      <alignment horizontal="center" vertical="center" shrinkToFit="1"/>
    </xf>
    <xf numFmtId="187" fontId="0" fillId="9" borderId="1" xfId="0" applyFill="1" applyBorder="1"/>
    <xf numFmtId="0" fontId="29" fillId="3" borderId="1" xfId="0" applyNumberFormat="1" applyFont="1" applyFill="1" applyBorder="1" applyAlignment="1">
      <alignment horizont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27" fillId="0" borderId="3" xfId="12" applyNumberFormat="1" applyFont="1" applyFill="1" applyBorder="1" applyAlignment="1">
      <alignment horizontal="center" vertical="center" wrapText="1" shrinkToFit="1"/>
    </xf>
    <xf numFmtId="49" fontId="27" fillId="0" borderId="1" xfId="12" applyNumberFormat="1" applyFont="1" applyFill="1" applyBorder="1" applyAlignment="1">
      <alignment vertical="center" wrapText="1" shrinkToFit="1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94</xdr:row>
      <xdr:rowOff>145677</xdr:rowOff>
    </xdr:from>
    <xdr:to>
      <xdr:col>9</xdr:col>
      <xdr:colOff>276875</xdr:colOff>
      <xdr:row>130</xdr:row>
      <xdr:rowOff>16571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17795"/>
          <a:ext cx="4658375" cy="632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5" style="73" customWidth="1"/>
    <col min="6" max="6" width="10" style="73" customWidth="1"/>
    <col min="7" max="7" width="18.625" style="73" customWidth="1"/>
    <col min="8" max="8" width="16.25" style="107" customWidth="1"/>
    <col min="9" max="9" width="8.5" style="89" customWidth="1"/>
    <col min="10" max="10" width="8.25" style="89" customWidth="1"/>
    <col min="11" max="11" width="31.5" style="73" customWidth="1"/>
    <col min="12" max="12" width="21.875" style="73" customWidth="1"/>
    <col min="13" max="14" width="5.875" style="73" customWidth="1"/>
    <col min="15" max="15" width="6.5" style="73" customWidth="1"/>
    <col min="16" max="16" width="13.5" style="73" customWidth="1"/>
    <col min="17" max="17" width="21.125" style="73" customWidth="1"/>
    <col min="18" max="18" width="9.875" style="90" customWidth="1"/>
    <col min="19" max="19" width="9.5" style="73" customWidth="1"/>
    <col min="20" max="20" width="25.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71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72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42.7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73">
        <v>8377</v>
      </c>
      <c r="C110" s="374" t="s">
        <v>114</v>
      </c>
      <c r="D110" s="374">
        <v>200</v>
      </c>
      <c r="E110" s="374">
        <v>33</v>
      </c>
      <c r="F110" s="1" t="s">
        <v>526</v>
      </c>
      <c r="G110" s="1" t="s">
        <v>547</v>
      </c>
      <c r="H110" s="52" t="s">
        <v>548</v>
      </c>
      <c r="I110" s="374"/>
      <c r="J110" s="374"/>
      <c r="K110" s="1" t="s">
        <v>562</v>
      </c>
      <c r="L110" s="1"/>
      <c r="M110" s="1"/>
      <c r="N110" s="1"/>
      <c r="O110" s="374" t="s">
        <v>534</v>
      </c>
      <c r="P110" s="1"/>
      <c r="Q110" s="1"/>
      <c r="R110" s="75"/>
      <c r="S110" s="1"/>
      <c r="T110" s="374" t="s">
        <v>572</v>
      </c>
    </row>
    <row r="111" spans="1:20">
      <c r="A111" s="1">
        <v>116</v>
      </c>
      <c r="B111" s="373"/>
      <c r="C111" s="374"/>
      <c r="D111" s="374"/>
      <c r="E111" s="374"/>
      <c r="F111" s="1" t="s">
        <v>526</v>
      </c>
      <c r="G111" s="1" t="s">
        <v>549</v>
      </c>
      <c r="H111" s="55" t="s">
        <v>550</v>
      </c>
      <c r="I111" s="374"/>
      <c r="J111" s="374"/>
      <c r="K111" s="1" t="s">
        <v>562</v>
      </c>
      <c r="L111" s="1"/>
      <c r="M111" s="1"/>
      <c r="N111" s="1"/>
      <c r="O111" s="374"/>
      <c r="P111" s="1"/>
      <c r="Q111" s="1"/>
      <c r="R111" s="75"/>
      <c r="S111" s="1"/>
      <c r="T111" s="374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114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69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69">
        <v>6</v>
      </c>
      <c r="O165" s="375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70"/>
      <c r="O166" s="370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69" t="s">
        <v>848</v>
      </c>
      <c r="M168" s="369">
        <v>2</v>
      </c>
      <c r="N168" s="369">
        <v>2</v>
      </c>
      <c r="O168" s="369" t="s">
        <v>842</v>
      </c>
      <c r="P168" s="369"/>
      <c r="Q168" s="369" t="s">
        <v>849</v>
      </c>
      <c r="R168" s="376">
        <v>44338</v>
      </c>
      <c r="S168" s="369">
        <v>0</v>
      </c>
      <c r="T168" s="369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70"/>
      <c r="M169" s="370"/>
      <c r="N169" s="370"/>
      <c r="O169" s="370"/>
      <c r="P169" s="370"/>
      <c r="Q169" s="370"/>
      <c r="R169" s="377"/>
      <c r="S169" s="370"/>
      <c r="T169" s="370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69" t="s">
        <v>439</v>
      </c>
      <c r="M171" s="369">
        <v>1</v>
      </c>
      <c r="N171" s="369">
        <v>1</v>
      </c>
      <c r="O171" s="369" t="s">
        <v>842</v>
      </c>
      <c r="P171" s="378" t="s">
        <v>25</v>
      </c>
      <c r="Q171" s="369" t="s">
        <v>860</v>
      </c>
      <c r="R171" s="376">
        <v>44338</v>
      </c>
      <c r="S171" s="369">
        <v>0</v>
      </c>
      <c r="T171" s="369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70"/>
      <c r="M172" s="370"/>
      <c r="N172" s="370"/>
      <c r="O172" s="370"/>
      <c r="P172" s="379"/>
      <c r="Q172" s="370"/>
      <c r="R172" s="377"/>
      <c r="S172" s="370"/>
      <c r="T172" s="370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69" t="s">
        <v>865</v>
      </c>
      <c r="M173" s="369">
        <v>4</v>
      </c>
      <c r="N173" s="369">
        <v>4</v>
      </c>
      <c r="O173" s="369" t="s">
        <v>825</v>
      </c>
      <c r="P173" s="369"/>
      <c r="Q173" s="369" t="s">
        <v>866</v>
      </c>
      <c r="R173" s="376">
        <v>44338</v>
      </c>
      <c r="S173" s="369">
        <v>5000</v>
      </c>
      <c r="T173" s="369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70"/>
      <c r="M174" s="370"/>
      <c r="N174" s="370"/>
      <c r="O174" s="370"/>
      <c r="P174" s="370"/>
      <c r="Q174" s="370"/>
      <c r="R174" s="377"/>
      <c r="S174" s="370"/>
      <c r="T174" s="370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69" t="s">
        <v>874</v>
      </c>
      <c r="M175" s="369">
        <v>1</v>
      </c>
      <c r="N175" s="369">
        <v>1</v>
      </c>
      <c r="O175" s="369" t="s">
        <v>842</v>
      </c>
      <c r="P175" s="378" t="s">
        <v>25</v>
      </c>
      <c r="Q175" s="369" t="s">
        <v>875</v>
      </c>
      <c r="R175" s="376">
        <v>44338</v>
      </c>
      <c r="S175" s="369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70"/>
      <c r="M176" s="370"/>
      <c r="N176" s="370"/>
      <c r="O176" s="370"/>
      <c r="P176" s="379"/>
      <c r="Q176" s="370"/>
      <c r="R176" s="377"/>
      <c r="S176" s="370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69">
        <v>100</v>
      </c>
      <c r="D181" s="369" t="s">
        <v>905</v>
      </c>
      <c r="E181" s="369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69">
        <v>0.8</v>
      </c>
      <c r="K181" s="13" t="s">
        <v>909</v>
      </c>
      <c r="L181" s="369" t="s">
        <v>910</v>
      </c>
      <c r="M181" s="369">
        <v>1</v>
      </c>
      <c r="N181" s="369">
        <v>1</v>
      </c>
      <c r="O181" s="369" t="s">
        <v>888</v>
      </c>
      <c r="P181" s="369"/>
      <c r="Q181" s="369" t="s">
        <v>911</v>
      </c>
      <c r="R181" s="376">
        <v>44338</v>
      </c>
      <c r="S181" s="369">
        <v>5000</v>
      </c>
      <c r="T181" s="369"/>
    </row>
    <row r="182" spans="1:20">
      <c r="A182" s="1">
        <v>196</v>
      </c>
      <c r="B182" s="27" t="s">
        <v>904</v>
      </c>
      <c r="C182" s="375"/>
      <c r="D182" s="375"/>
      <c r="E182" s="375"/>
      <c r="F182" s="13" t="s">
        <v>882</v>
      </c>
      <c r="G182" s="13" t="s">
        <v>912</v>
      </c>
      <c r="H182" s="19" t="s">
        <v>913</v>
      </c>
      <c r="I182" s="14" t="s">
        <v>914</v>
      </c>
      <c r="J182" s="375"/>
      <c r="K182" s="13" t="s">
        <v>909</v>
      </c>
      <c r="L182" s="375"/>
      <c r="M182" s="375"/>
      <c r="N182" s="375"/>
      <c r="O182" s="375"/>
      <c r="P182" s="375"/>
      <c r="Q182" s="375"/>
      <c r="R182" s="383"/>
      <c r="S182" s="375"/>
      <c r="T182" s="375"/>
    </row>
    <row r="183" spans="1:20">
      <c r="A183" s="1">
        <v>197</v>
      </c>
      <c r="B183" s="27" t="s">
        <v>904</v>
      </c>
      <c r="C183" s="375"/>
      <c r="D183" s="375"/>
      <c r="E183" s="375"/>
      <c r="F183" s="13" t="s">
        <v>882</v>
      </c>
      <c r="G183" s="13" t="s">
        <v>915</v>
      </c>
      <c r="H183" s="19" t="s">
        <v>916</v>
      </c>
      <c r="I183" s="14" t="s">
        <v>662</v>
      </c>
      <c r="J183" s="375"/>
      <c r="K183" s="13" t="s">
        <v>909</v>
      </c>
      <c r="L183" s="375"/>
      <c r="M183" s="375"/>
      <c r="N183" s="375"/>
      <c r="O183" s="375"/>
      <c r="P183" s="375"/>
      <c r="Q183" s="375"/>
      <c r="R183" s="383"/>
      <c r="S183" s="375"/>
      <c r="T183" s="375"/>
    </row>
    <row r="184" spans="1:20">
      <c r="A184" s="1">
        <v>198</v>
      </c>
      <c r="B184" s="27" t="s">
        <v>904</v>
      </c>
      <c r="C184" s="375"/>
      <c r="D184" s="375"/>
      <c r="E184" s="375"/>
      <c r="F184" s="13" t="s">
        <v>882</v>
      </c>
      <c r="G184" s="13" t="s">
        <v>917</v>
      </c>
      <c r="H184" s="19" t="s">
        <v>918</v>
      </c>
      <c r="I184" s="14" t="s">
        <v>662</v>
      </c>
      <c r="J184" s="375"/>
      <c r="K184" s="13" t="s">
        <v>909</v>
      </c>
      <c r="L184" s="375"/>
      <c r="M184" s="375"/>
      <c r="N184" s="375"/>
      <c r="O184" s="375"/>
      <c r="P184" s="375"/>
      <c r="Q184" s="375"/>
      <c r="R184" s="383"/>
      <c r="S184" s="375"/>
      <c r="T184" s="375"/>
    </row>
    <row r="185" spans="1:20">
      <c r="A185" s="1">
        <v>199</v>
      </c>
      <c r="B185" s="27" t="s">
        <v>904</v>
      </c>
      <c r="C185" s="375"/>
      <c r="D185" s="375"/>
      <c r="E185" s="375"/>
      <c r="F185" s="13" t="s">
        <v>882</v>
      </c>
      <c r="G185" s="13" t="s">
        <v>919</v>
      </c>
      <c r="H185" s="19" t="s">
        <v>920</v>
      </c>
      <c r="I185" s="14" t="s">
        <v>914</v>
      </c>
      <c r="J185" s="375"/>
      <c r="K185" s="13" t="s">
        <v>909</v>
      </c>
      <c r="L185" s="375"/>
      <c r="M185" s="375"/>
      <c r="N185" s="375"/>
      <c r="O185" s="375"/>
      <c r="P185" s="375"/>
      <c r="Q185" s="375"/>
      <c r="R185" s="383"/>
      <c r="S185" s="375"/>
      <c r="T185" s="375"/>
    </row>
    <row r="186" spans="1:20">
      <c r="A186" s="1">
        <v>200</v>
      </c>
      <c r="B186" s="27" t="s">
        <v>904</v>
      </c>
      <c r="C186" s="370"/>
      <c r="D186" s="370"/>
      <c r="E186" s="370"/>
      <c r="F186" s="13" t="s">
        <v>882</v>
      </c>
      <c r="G186" s="13" t="s">
        <v>921</v>
      </c>
      <c r="H186" s="19" t="s">
        <v>922</v>
      </c>
      <c r="I186" s="14" t="s">
        <v>662</v>
      </c>
      <c r="J186" s="370"/>
      <c r="K186" s="13" t="s">
        <v>909</v>
      </c>
      <c r="L186" s="370"/>
      <c r="M186" s="370"/>
      <c r="N186" s="370"/>
      <c r="O186" s="370"/>
      <c r="P186" s="370"/>
      <c r="Q186" s="370"/>
      <c r="R186" s="377"/>
      <c r="S186" s="370"/>
      <c r="T186" s="370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69">
        <v>200</v>
      </c>
      <c r="D189" s="369">
        <v>4</v>
      </c>
      <c r="E189" s="369">
        <v>30</v>
      </c>
      <c r="F189" s="13" t="s">
        <v>938</v>
      </c>
      <c r="G189" s="13" t="s">
        <v>939</v>
      </c>
      <c r="H189" s="27" t="s">
        <v>940</v>
      </c>
      <c r="I189" s="380" t="s">
        <v>941</v>
      </c>
      <c r="J189" s="369">
        <v>1.8</v>
      </c>
      <c r="K189" s="13" t="s">
        <v>942</v>
      </c>
      <c r="L189" s="369" t="s">
        <v>444</v>
      </c>
      <c r="M189" s="369">
        <v>5</v>
      </c>
      <c r="N189" s="369">
        <v>2</v>
      </c>
      <c r="O189" s="369" t="s">
        <v>825</v>
      </c>
      <c r="P189" s="369" t="s">
        <v>25</v>
      </c>
      <c r="Q189" s="385" t="s">
        <v>943</v>
      </c>
      <c r="R189" s="376">
        <v>44348</v>
      </c>
      <c r="S189" s="13">
        <v>5000</v>
      </c>
      <c r="T189" s="369" t="s">
        <v>944</v>
      </c>
    </row>
    <row r="190" spans="1:20">
      <c r="A190" s="1">
        <v>204</v>
      </c>
      <c r="B190" s="27" t="s">
        <v>937</v>
      </c>
      <c r="C190" s="375"/>
      <c r="D190" s="375"/>
      <c r="E190" s="375"/>
      <c r="F190" s="13" t="s">
        <v>938</v>
      </c>
      <c r="G190" s="13" t="s">
        <v>945</v>
      </c>
      <c r="H190" s="27" t="s">
        <v>946</v>
      </c>
      <c r="I190" s="381"/>
      <c r="J190" s="375"/>
      <c r="K190" s="13" t="s">
        <v>947</v>
      </c>
      <c r="L190" s="375"/>
      <c r="M190" s="375"/>
      <c r="N190" s="375"/>
      <c r="O190" s="375"/>
      <c r="P190" s="375"/>
      <c r="Q190" s="385"/>
      <c r="R190" s="383"/>
      <c r="S190" s="13">
        <v>5000</v>
      </c>
      <c r="T190" s="375"/>
    </row>
    <row r="191" spans="1:20">
      <c r="A191" s="1">
        <v>205</v>
      </c>
      <c r="B191" s="27" t="s">
        <v>937</v>
      </c>
      <c r="C191" s="375"/>
      <c r="D191" s="375"/>
      <c r="E191" s="375"/>
      <c r="F191" s="13" t="s">
        <v>938</v>
      </c>
      <c r="G191" s="13" t="s">
        <v>948</v>
      </c>
      <c r="H191" s="27" t="s">
        <v>949</v>
      </c>
      <c r="I191" s="381"/>
      <c r="J191" s="375"/>
      <c r="K191" s="13" t="s">
        <v>950</v>
      </c>
      <c r="L191" s="375"/>
      <c r="M191" s="375"/>
      <c r="N191" s="375"/>
      <c r="O191" s="375"/>
      <c r="P191" s="375"/>
      <c r="Q191" s="385"/>
      <c r="R191" s="383"/>
      <c r="S191" s="13">
        <v>5000</v>
      </c>
      <c r="T191" s="375"/>
    </row>
    <row r="192" spans="1:20">
      <c r="A192" s="1">
        <v>206</v>
      </c>
      <c r="B192" s="27" t="s">
        <v>937</v>
      </c>
      <c r="C192" s="375"/>
      <c r="D192" s="375"/>
      <c r="E192" s="375"/>
      <c r="F192" s="13" t="s">
        <v>938</v>
      </c>
      <c r="G192" s="13" t="s">
        <v>951</v>
      </c>
      <c r="H192" s="27" t="s">
        <v>952</v>
      </c>
      <c r="I192" s="381"/>
      <c r="J192" s="375"/>
      <c r="K192" s="13" t="s">
        <v>953</v>
      </c>
      <c r="L192" s="375"/>
      <c r="M192" s="375"/>
      <c r="N192" s="375"/>
      <c r="O192" s="375"/>
      <c r="P192" s="375"/>
      <c r="Q192" s="385"/>
      <c r="R192" s="383"/>
      <c r="S192" s="13">
        <v>5000</v>
      </c>
      <c r="T192" s="375"/>
    </row>
    <row r="193" spans="1:20">
      <c r="A193" s="1">
        <v>207</v>
      </c>
      <c r="B193" s="27" t="s">
        <v>937</v>
      </c>
      <c r="C193" s="375"/>
      <c r="D193" s="375"/>
      <c r="E193" s="375"/>
      <c r="F193" s="13" t="s">
        <v>938</v>
      </c>
      <c r="G193" s="13" t="s">
        <v>939</v>
      </c>
      <c r="H193" s="27" t="s">
        <v>954</v>
      </c>
      <c r="I193" s="381"/>
      <c r="J193" s="375"/>
      <c r="K193" s="13" t="s">
        <v>955</v>
      </c>
      <c r="L193" s="375"/>
      <c r="M193" s="375"/>
      <c r="N193" s="375"/>
      <c r="O193" s="375"/>
      <c r="P193" s="375"/>
      <c r="Q193" s="385"/>
      <c r="R193" s="383"/>
      <c r="S193" s="13">
        <v>5000</v>
      </c>
      <c r="T193" s="375"/>
    </row>
    <row r="194" spans="1:20">
      <c r="A194" s="1">
        <v>208</v>
      </c>
      <c r="B194" s="27" t="s">
        <v>937</v>
      </c>
      <c r="C194" s="370"/>
      <c r="D194" s="370"/>
      <c r="E194" s="370"/>
      <c r="F194" s="13" t="s">
        <v>938</v>
      </c>
      <c r="G194" s="13" t="s">
        <v>956</v>
      </c>
      <c r="H194" s="27" t="s">
        <v>957</v>
      </c>
      <c r="I194" s="382"/>
      <c r="J194" s="370"/>
      <c r="K194" s="13" t="s">
        <v>958</v>
      </c>
      <c r="L194" s="370"/>
      <c r="M194" s="370"/>
      <c r="N194" s="370"/>
      <c r="O194" s="370"/>
      <c r="P194" s="370"/>
      <c r="Q194" s="385"/>
      <c r="R194" s="377"/>
      <c r="S194" s="13">
        <v>5000</v>
      </c>
      <c r="T194" s="370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69">
        <v>100</v>
      </c>
      <c r="D285" s="369" t="s">
        <v>905</v>
      </c>
      <c r="E285" s="369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69">
        <v>0.8</v>
      </c>
      <c r="K285" s="13" t="s">
        <v>909</v>
      </c>
      <c r="L285" s="369" t="s">
        <v>910</v>
      </c>
      <c r="M285" s="369">
        <v>1</v>
      </c>
      <c r="N285" s="369">
        <v>1</v>
      </c>
      <c r="O285" s="369" t="s">
        <v>888</v>
      </c>
      <c r="P285" s="369"/>
      <c r="Q285" s="369" t="s">
        <v>911</v>
      </c>
      <c r="R285" s="376" t="s">
        <v>680</v>
      </c>
      <c r="S285" s="369">
        <v>5000</v>
      </c>
      <c r="T285" s="369"/>
    </row>
    <row r="286" spans="1:20">
      <c r="A286" s="1">
        <v>304</v>
      </c>
      <c r="B286" s="27" t="s">
        <v>904</v>
      </c>
      <c r="C286" s="375"/>
      <c r="D286" s="375"/>
      <c r="E286" s="375"/>
      <c r="F286" s="13" t="s">
        <v>882</v>
      </c>
      <c r="G286" s="13" t="s">
        <v>912</v>
      </c>
      <c r="H286" s="19" t="s">
        <v>913</v>
      </c>
      <c r="I286" s="14" t="s">
        <v>914</v>
      </c>
      <c r="J286" s="375"/>
      <c r="K286" s="13" t="s">
        <v>909</v>
      </c>
      <c r="L286" s="375"/>
      <c r="M286" s="375"/>
      <c r="N286" s="375"/>
      <c r="O286" s="375"/>
      <c r="P286" s="375"/>
      <c r="Q286" s="375"/>
      <c r="R286" s="383"/>
      <c r="S286" s="375"/>
      <c r="T286" s="375"/>
    </row>
    <row r="287" spans="1:20">
      <c r="A287" s="1">
        <v>305</v>
      </c>
      <c r="B287" s="27" t="s">
        <v>904</v>
      </c>
      <c r="C287" s="375"/>
      <c r="D287" s="375"/>
      <c r="E287" s="375"/>
      <c r="F287" s="13" t="s">
        <v>882</v>
      </c>
      <c r="G287" s="13" t="s">
        <v>915</v>
      </c>
      <c r="H287" s="19" t="s">
        <v>916</v>
      </c>
      <c r="I287" s="14" t="s">
        <v>662</v>
      </c>
      <c r="J287" s="375"/>
      <c r="K287" s="13" t="s">
        <v>909</v>
      </c>
      <c r="L287" s="375"/>
      <c r="M287" s="375"/>
      <c r="N287" s="375"/>
      <c r="O287" s="375"/>
      <c r="P287" s="375"/>
      <c r="Q287" s="375"/>
      <c r="R287" s="383"/>
      <c r="S287" s="375"/>
      <c r="T287" s="375"/>
    </row>
    <row r="288" spans="1:20">
      <c r="A288" s="1">
        <v>306</v>
      </c>
      <c r="B288" s="27" t="s">
        <v>904</v>
      </c>
      <c r="C288" s="375"/>
      <c r="D288" s="375"/>
      <c r="E288" s="375"/>
      <c r="F288" s="13" t="s">
        <v>882</v>
      </c>
      <c r="G288" s="13" t="s">
        <v>917</v>
      </c>
      <c r="H288" s="19" t="s">
        <v>918</v>
      </c>
      <c r="I288" s="14" t="s">
        <v>662</v>
      </c>
      <c r="J288" s="375"/>
      <c r="K288" s="13" t="s">
        <v>909</v>
      </c>
      <c r="L288" s="375"/>
      <c r="M288" s="375"/>
      <c r="N288" s="375"/>
      <c r="O288" s="375"/>
      <c r="P288" s="375"/>
      <c r="Q288" s="375"/>
      <c r="R288" s="383"/>
      <c r="S288" s="375"/>
      <c r="T288" s="375"/>
    </row>
    <row r="289" spans="1:20">
      <c r="A289" s="1">
        <v>307</v>
      </c>
      <c r="B289" s="27" t="s">
        <v>904</v>
      </c>
      <c r="C289" s="375"/>
      <c r="D289" s="375"/>
      <c r="E289" s="375"/>
      <c r="F289" s="13" t="s">
        <v>882</v>
      </c>
      <c r="G289" s="13" t="s">
        <v>919</v>
      </c>
      <c r="H289" s="19" t="s">
        <v>920</v>
      </c>
      <c r="I289" s="14" t="s">
        <v>914</v>
      </c>
      <c r="J289" s="375"/>
      <c r="K289" s="13" t="s">
        <v>909</v>
      </c>
      <c r="L289" s="375"/>
      <c r="M289" s="375"/>
      <c r="N289" s="375"/>
      <c r="O289" s="375"/>
      <c r="P289" s="375"/>
      <c r="Q289" s="375"/>
      <c r="R289" s="383"/>
      <c r="S289" s="375"/>
      <c r="T289" s="375"/>
    </row>
    <row r="290" spans="1:20">
      <c r="A290" s="1">
        <v>308</v>
      </c>
      <c r="B290" s="27" t="s">
        <v>904</v>
      </c>
      <c r="C290" s="370"/>
      <c r="D290" s="370"/>
      <c r="E290" s="370"/>
      <c r="F290" s="13" t="s">
        <v>882</v>
      </c>
      <c r="G290" s="13" t="s">
        <v>921</v>
      </c>
      <c r="H290" s="19" t="s">
        <v>922</v>
      </c>
      <c r="I290" s="14" t="s">
        <v>662</v>
      </c>
      <c r="J290" s="370"/>
      <c r="K290" s="13" t="s">
        <v>909</v>
      </c>
      <c r="L290" s="370"/>
      <c r="M290" s="370"/>
      <c r="N290" s="370"/>
      <c r="O290" s="370"/>
      <c r="P290" s="370"/>
      <c r="Q290" s="370"/>
      <c r="R290" s="377"/>
      <c r="S290" s="370"/>
      <c r="T290" s="370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84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70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89" t="s">
        <v>1663</v>
      </c>
      <c r="B322" s="390"/>
      <c r="C322" s="390"/>
      <c r="D322" s="390"/>
      <c r="E322" s="390"/>
      <c r="F322" s="391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69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70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86" t="s">
        <v>865</v>
      </c>
      <c r="M332" s="386">
        <v>4</v>
      </c>
      <c r="N332" s="392">
        <v>4</v>
      </c>
      <c r="O332" s="392" t="s">
        <v>825</v>
      </c>
      <c r="P332" s="392" t="s">
        <v>25</v>
      </c>
      <c r="Q332" s="392" t="s">
        <v>866</v>
      </c>
      <c r="R332" s="376" t="s">
        <v>1609</v>
      </c>
      <c r="S332" s="386">
        <v>5000</v>
      </c>
      <c r="T332" s="392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88"/>
      <c r="M333" s="388"/>
      <c r="N333" s="393"/>
      <c r="O333" s="393"/>
      <c r="P333" s="393"/>
      <c r="Q333" s="393"/>
      <c r="R333" s="377"/>
      <c r="S333" s="388"/>
      <c r="T333" s="393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86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87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88"/>
    </row>
    <row r="345" spans="1:20">
      <c r="A345" s="396" t="s">
        <v>1664</v>
      </c>
      <c r="B345" s="396"/>
      <c r="C345" s="396"/>
      <c r="D345" s="396"/>
      <c r="E345" s="396"/>
      <c r="F345" s="396"/>
    </row>
    <row r="346" spans="1:20" ht="25.5" customHeight="1">
      <c r="A346" s="374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94" t="s">
        <v>1672</v>
      </c>
      <c r="M346" s="153">
        <v>2</v>
      </c>
      <c r="N346" s="153">
        <v>3</v>
      </c>
      <c r="O346" s="394"/>
      <c r="P346" s="394" t="s">
        <v>1666</v>
      </c>
      <c r="Q346" s="394"/>
      <c r="R346" s="397" t="s">
        <v>1667</v>
      </c>
      <c r="S346" s="394">
        <v>5830</v>
      </c>
      <c r="T346" s="394"/>
    </row>
    <row r="347" spans="1:20" ht="25.5" customHeight="1">
      <c r="A347" s="374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95"/>
      <c r="M347" s="153">
        <v>2</v>
      </c>
      <c r="N347" s="153">
        <v>3</v>
      </c>
      <c r="O347" s="395"/>
      <c r="P347" s="395"/>
      <c r="Q347" s="395"/>
      <c r="R347" s="398"/>
      <c r="S347" s="395"/>
      <c r="T347" s="395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5" style="73" customWidth="1"/>
    <col min="6" max="6" width="10" style="73" customWidth="1"/>
    <col min="7" max="7" width="18.625" style="73" customWidth="1"/>
    <col min="8" max="8" width="16.25" style="107" customWidth="1"/>
    <col min="9" max="9" width="8.5" style="89" customWidth="1"/>
    <col min="10" max="10" width="8.25" style="89" customWidth="1"/>
    <col min="11" max="11" width="31.5" style="73" customWidth="1"/>
    <col min="12" max="12" width="21.875" style="73" customWidth="1"/>
    <col min="13" max="14" width="5.875" style="73" customWidth="1"/>
    <col min="15" max="15" width="6.5" style="73" customWidth="1"/>
    <col min="16" max="16" width="13.5" style="73" customWidth="1"/>
    <col min="17" max="17" width="21.125" style="73" customWidth="1"/>
    <col min="18" max="18" width="9.875" style="90" customWidth="1"/>
    <col min="19" max="19" width="9.5" style="73" customWidth="1"/>
    <col min="20" max="20" width="25.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5" style="73" customWidth="1"/>
    <col min="2" max="2" width="13.125" style="211" customWidth="1"/>
    <col min="3" max="3" width="7.125" style="73" customWidth="1"/>
    <col min="4" max="5" width="6.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5" style="171" customWidth="1"/>
    <col min="12" max="12" width="15.5" style="73" customWidth="1"/>
    <col min="13" max="14" width="5.875" style="73" customWidth="1"/>
    <col min="15" max="15" width="6.5" style="73" customWidth="1"/>
    <col min="16" max="16" width="13.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97" t="s">
        <v>1807</v>
      </c>
      <c r="S21" s="394">
        <v>12000</v>
      </c>
      <c r="T21" s="374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400"/>
      <c r="S22" s="399"/>
      <c r="T22" s="374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400"/>
      <c r="S23" s="399"/>
      <c r="T23" s="374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400"/>
      <c r="S24" s="399"/>
      <c r="T24" s="374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98"/>
      <c r="S25" s="395"/>
      <c r="T25" s="374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62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5" style="235" customWidth="1"/>
    <col min="11" max="11" width="29" style="235" customWidth="1"/>
    <col min="12" max="12" width="14" style="235" customWidth="1"/>
    <col min="13" max="13" width="7.625" style="235" customWidth="1"/>
    <col min="14" max="14" width="7.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62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8" activePane="bottomLeft" state="frozen"/>
      <selection pane="bottomLeft" activeCell="O80" sqref="O80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5" style="295" customWidth="1"/>
    <col min="5" max="5" width="6.125" style="295" customWidth="1"/>
    <col min="6" max="6" width="6.125" style="235" customWidth="1"/>
    <col min="7" max="8" width="5.5" style="295" customWidth="1"/>
    <col min="9" max="9" width="9" style="235"/>
    <col min="10" max="10" width="21.5" style="235" customWidth="1"/>
    <col min="11" max="11" width="17.875" style="295" customWidth="1"/>
    <col min="12" max="12" width="9.25" style="295" customWidth="1"/>
    <col min="13" max="13" width="7.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401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401">
        <v>2</v>
      </c>
      <c r="H26" s="401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401"/>
      <c r="C27" s="297">
        <v>2</v>
      </c>
      <c r="D27" s="297">
        <v>280</v>
      </c>
      <c r="E27" s="297">
        <v>39</v>
      </c>
      <c r="F27" s="281">
        <v>39</v>
      </c>
      <c r="G27" s="401"/>
      <c r="H27" s="401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2206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89"/>
  <sheetViews>
    <sheetView tabSelected="1" zoomScale="85" zoomScaleNormal="85" zoomScaleSheetLayoutView="70" workbookViewId="0">
      <pane xSplit="21" topLeftCell="V1" activePane="topRight" state="frozen"/>
      <selection pane="topRight" activeCell="M91" sqref="M91"/>
    </sheetView>
  </sheetViews>
  <sheetFormatPr defaultColWidth="9" defaultRowHeight="14.25"/>
  <cols>
    <col min="1" max="1" width="4.5" style="235" customWidth="1"/>
    <col min="2" max="2" width="9.875" style="301" customWidth="1"/>
    <col min="3" max="3" width="3.5" style="295" customWidth="1"/>
    <col min="4" max="4" width="6.25" style="295" customWidth="1"/>
    <col min="5" max="5" width="6.125" style="295" customWidth="1"/>
    <col min="6" max="6" width="5.625" style="235" customWidth="1"/>
    <col min="7" max="7" width="5.5" style="295" customWidth="1"/>
    <col min="8" max="8" width="5.625" style="301" customWidth="1"/>
    <col min="9" max="9" width="10.5" style="235" customWidth="1"/>
    <col min="10" max="10" width="21.25" style="235" customWidth="1"/>
    <col min="11" max="11" width="17.5" style="295" customWidth="1"/>
    <col min="12" max="12" width="9.75" style="301" customWidth="1"/>
    <col min="13" max="13" width="14" style="295" customWidth="1"/>
    <col min="14" max="16" width="9.125" style="295" customWidth="1"/>
    <col min="17" max="18" width="8.125" style="295" customWidth="1"/>
    <col min="19" max="20" width="9.125" style="295" customWidth="1"/>
    <col min="21" max="21" width="13" style="301" customWidth="1"/>
    <col min="22" max="22" width="9.5" style="235" customWidth="1"/>
    <col min="23" max="23" width="12.375" style="235" customWidth="1"/>
    <col min="24" max="24" width="15" style="235" customWidth="1"/>
    <col min="25" max="25" width="10.5" style="235" hidden="1" customWidth="1"/>
    <col min="26" max="26" width="15" style="264" customWidth="1"/>
    <col min="27" max="27" width="13.25" style="235" customWidth="1"/>
    <col min="28" max="28" width="10.25" style="267" customWidth="1"/>
    <col min="29" max="29" width="11.25" style="295" customWidth="1"/>
    <col min="30" max="30" width="13.5" style="235" customWidth="1"/>
    <col min="31" max="31" width="9" style="235"/>
    <col min="32" max="32" width="10" style="235" customWidth="1"/>
    <col min="33" max="16384" width="9" style="235"/>
  </cols>
  <sheetData>
    <row r="1" spans="1:3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6" t="s">
        <v>2216</v>
      </c>
      <c r="M1" s="359" t="s">
        <v>2237</v>
      </c>
      <c r="N1" s="326" t="s">
        <v>2234</v>
      </c>
      <c r="O1" s="326" t="s">
        <v>2238</v>
      </c>
      <c r="P1" s="326" t="s">
        <v>2239</v>
      </c>
      <c r="Q1" s="326" t="s">
        <v>2240</v>
      </c>
      <c r="R1" s="326" t="s">
        <v>2241</v>
      </c>
      <c r="S1" s="326" t="s">
        <v>2248</v>
      </c>
      <c r="T1" s="326" t="s">
        <v>2245</v>
      </c>
      <c r="U1" s="298" t="s">
        <v>8</v>
      </c>
      <c r="V1" s="230" t="s">
        <v>9</v>
      </c>
      <c r="W1" s="231" t="s">
        <v>10</v>
      </c>
      <c r="X1" s="228" t="s">
        <v>11</v>
      </c>
      <c r="Y1" s="228" t="s">
        <v>14</v>
      </c>
      <c r="Z1" s="174" t="s">
        <v>15</v>
      </c>
      <c r="AA1" s="228" t="s">
        <v>16</v>
      </c>
      <c r="AB1" s="265" t="s">
        <v>17</v>
      </c>
      <c r="AC1" s="286" t="s">
        <v>18</v>
      </c>
      <c r="AD1" s="233" t="s">
        <v>19</v>
      </c>
      <c r="AE1" s="234" t="s">
        <v>1762</v>
      </c>
    </row>
    <row r="2" spans="1:32" ht="20.100000000000001" hidden="1" customHeight="1">
      <c r="A2" s="234">
        <v>1</v>
      </c>
      <c r="B2" s="310" t="s">
        <v>1896</v>
      </c>
      <c r="C2" s="310">
        <v>2</v>
      </c>
      <c r="D2" s="310">
        <v>150</v>
      </c>
      <c r="E2" s="310">
        <v>24</v>
      </c>
      <c r="F2" s="234">
        <v>24</v>
      </c>
      <c r="G2" s="310">
        <v>1</v>
      </c>
      <c r="H2" s="322">
        <v>2</v>
      </c>
      <c r="I2" s="309" t="s">
        <v>1943</v>
      </c>
      <c r="J2" s="2" t="s">
        <v>434</v>
      </c>
      <c r="K2" s="288" t="s">
        <v>1944</v>
      </c>
      <c r="L2" s="323">
        <f>(68.4/3600*F2/C2)*1.13</f>
        <v>0.25764000000000004</v>
      </c>
      <c r="M2" s="323"/>
      <c r="N2" s="323"/>
      <c r="O2" s="323"/>
      <c r="P2" s="323"/>
      <c r="Q2" s="323"/>
      <c r="R2" s="323"/>
      <c r="S2" s="323"/>
      <c r="T2" s="323"/>
      <c r="U2" s="300">
        <v>7.24</v>
      </c>
      <c r="V2" s="31">
        <v>1.35</v>
      </c>
      <c r="W2" s="8" t="s">
        <v>182</v>
      </c>
      <c r="X2" s="309" t="s">
        <v>1945</v>
      </c>
      <c r="Y2" s="271"/>
      <c r="Z2" s="27" t="s">
        <v>1925</v>
      </c>
      <c r="AA2" s="309" t="s">
        <v>1798</v>
      </c>
      <c r="AB2" s="266" t="s">
        <v>1976</v>
      </c>
      <c r="AC2" s="310">
        <v>22000</v>
      </c>
      <c r="AD2" s="309" t="s">
        <v>1876</v>
      </c>
      <c r="AE2" s="309" t="s">
        <v>1764</v>
      </c>
    </row>
    <row r="3" spans="1:32" ht="20.100000000000001" hidden="1" customHeight="1">
      <c r="A3" s="234">
        <v>2</v>
      </c>
      <c r="B3" s="310" t="s">
        <v>1939</v>
      </c>
      <c r="C3" s="310">
        <v>2</v>
      </c>
      <c r="D3" s="310">
        <v>125</v>
      </c>
      <c r="E3" s="310">
        <v>26</v>
      </c>
      <c r="F3" s="234">
        <v>26</v>
      </c>
      <c r="G3" s="310">
        <v>1</v>
      </c>
      <c r="H3" s="322">
        <v>1</v>
      </c>
      <c r="I3" s="309" t="s">
        <v>1946</v>
      </c>
      <c r="J3" s="2" t="s">
        <v>924</v>
      </c>
      <c r="K3" s="288" t="s">
        <v>1947</v>
      </c>
      <c r="L3" s="323">
        <f>(57.3/3600*F3/C3)*1.13</f>
        <v>0.23381583333333331</v>
      </c>
      <c r="M3" s="323"/>
      <c r="N3" s="323"/>
      <c r="O3" s="323"/>
      <c r="P3" s="323"/>
      <c r="Q3" s="323"/>
      <c r="R3" s="323"/>
      <c r="S3" s="323"/>
      <c r="T3" s="323"/>
      <c r="U3" s="300" t="s">
        <v>926</v>
      </c>
      <c r="V3" s="31">
        <v>4.5</v>
      </c>
      <c r="W3" s="8" t="s">
        <v>927</v>
      </c>
      <c r="X3" s="309" t="s">
        <v>1940</v>
      </c>
      <c r="Y3" s="309"/>
      <c r="Z3" s="27" t="s">
        <v>1808</v>
      </c>
      <c r="AA3" s="309" t="s">
        <v>929</v>
      </c>
      <c r="AB3" s="266">
        <v>45293</v>
      </c>
      <c r="AC3" s="310">
        <v>5000</v>
      </c>
      <c r="AD3" s="309"/>
      <c r="AE3" s="309"/>
    </row>
    <row r="4" spans="1:32" ht="20.100000000000001" hidden="1" customHeight="1">
      <c r="A4" s="234">
        <v>3</v>
      </c>
      <c r="B4" s="329">
        <v>2931</v>
      </c>
      <c r="C4" s="310">
        <v>16</v>
      </c>
      <c r="D4" s="310">
        <v>150</v>
      </c>
      <c r="E4" s="310">
        <v>23</v>
      </c>
      <c r="F4" s="234">
        <v>23</v>
      </c>
      <c r="G4" s="310">
        <v>1</v>
      </c>
      <c r="H4" s="322">
        <v>1</v>
      </c>
      <c r="I4" s="309" t="s">
        <v>1965</v>
      </c>
      <c r="J4" s="331" t="s">
        <v>1880</v>
      </c>
      <c r="K4" s="288" t="s">
        <v>2242</v>
      </c>
      <c r="L4" s="323">
        <f>(68.4/3600*F4/C4)*1.13</f>
        <v>3.0863125000000002E-2</v>
      </c>
      <c r="M4" s="360">
        <f>(78.1/3600*F4/C4)*1.13</f>
        <v>3.5239913194444437E-2</v>
      </c>
      <c r="N4" s="324"/>
      <c r="O4" s="324"/>
      <c r="P4" s="324"/>
      <c r="Q4" s="324">
        <v>5.7000000000000002E-2</v>
      </c>
      <c r="R4" s="324"/>
      <c r="S4" s="364">
        <v>3.5000000000000003E-2</v>
      </c>
      <c r="T4" s="364"/>
      <c r="U4" s="300">
        <v>2.34</v>
      </c>
      <c r="V4" s="31" t="s">
        <v>1936</v>
      </c>
      <c r="W4" s="8" t="s">
        <v>1881</v>
      </c>
      <c r="X4" s="250"/>
      <c r="Y4" s="271" t="s">
        <v>2235</v>
      </c>
      <c r="Z4" s="27" t="s">
        <v>1966</v>
      </c>
      <c r="AA4" s="309" t="s">
        <v>1931</v>
      </c>
      <c r="AB4" s="266" t="s">
        <v>1979</v>
      </c>
      <c r="AC4" s="310">
        <v>60000</v>
      </c>
      <c r="AD4" s="309"/>
      <c r="AE4" s="309" t="s">
        <v>1878</v>
      </c>
    </row>
    <row r="5" spans="1:32" ht="20.100000000000001" hidden="1" customHeight="1">
      <c r="A5" s="234">
        <v>4</v>
      </c>
      <c r="B5" s="318">
        <v>1634</v>
      </c>
      <c r="C5" s="310">
        <v>4</v>
      </c>
      <c r="D5" s="310">
        <v>80</v>
      </c>
      <c r="E5" s="310">
        <v>25</v>
      </c>
      <c r="F5" s="234">
        <v>25</v>
      </c>
      <c r="G5" s="310">
        <v>1</v>
      </c>
      <c r="H5" s="322">
        <v>1</v>
      </c>
      <c r="I5" s="309" t="s">
        <v>1967</v>
      </c>
      <c r="J5" s="2" t="s">
        <v>1882</v>
      </c>
      <c r="K5" s="288" t="s">
        <v>1937</v>
      </c>
      <c r="L5" s="324">
        <f>(46.3/3600*F5/C5)*1.13</f>
        <v>9.0831597222222199E-2</v>
      </c>
      <c r="M5" s="324"/>
      <c r="N5" s="324">
        <f>360/AF5</f>
        <v>2.8409090909090908E-2</v>
      </c>
      <c r="O5" s="324">
        <f t="shared" ref="O5" si="0">L5+N5</f>
        <v>0.11924068813131311</v>
      </c>
      <c r="P5" s="324"/>
      <c r="Q5" s="324"/>
      <c r="R5" s="324"/>
      <c r="S5" s="324"/>
      <c r="T5" s="324"/>
      <c r="U5" s="300">
        <v>0.43</v>
      </c>
      <c r="V5" s="31" t="s">
        <v>1936</v>
      </c>
      <c r="W5" s="8" t="s">
        <v>163</v>
      </c>
      <c r="X5" s="250"/>
      <c r="Y5" s="309" t="s">
        <v>2215</v>
      </c>
      <c r="Z5" s="27" t="s">
        <v>1808</v>
      </c>
      <c r="AA5" s="309" t="s">
        <v>1302</v>
      </c>
      <c r="AB5" s="266">
        <v>45646</v>
      </c>
      <c r="AC5" s="310">
        <v>60000</v>
      </c>
      <c r="AD5" s="309"/>
      <c r="AE5" s="309" t="s">
        <v>1878</v>
      </c>
      <c r="AF5" s="328">
        <f>(79200/F5)*C5</f>
        <v>12672</v>
      </c>
    </row>
    <row r="6" spans="1:32" ht="20.100000000000001" hidden="1" customHeight="1">
      <c r="A6" s="234">
        <v>5</v>
      </c>
      <c r="B6" s="318">
        <v>1796</v>
      </c>
      <c r="C6" s="310">
        <v>8</v>
      </c>
      <c r="D6" s="310">
        <v>150</v>
      </c>
      <c r="E6" s="310">
        <v>34</v>
      </c>
      <c r="F6" s="234">
        <v>34</v>
      </c>
      <c r="G6" s="310">
        <v>1</v>
      </c>
      <c r="H6" s="322">
        <v>2</v>
      </c>
      <c r="I6" s="309" t="s">
        <v>1968</v>
      </c>
      <c r="J6" s="2" t="s">
        <v>822</v>
      </c>
      <c r="K6" s="325">
        <v>101095005019</v>
      </c>
      <c r="L6" s="324">
        <f>(62/3600*F6/C6)*1.13</f>
        <v>8.2709722222222226E-2</v>
      </c>
      <c r="M6" s="324"/>
      <c r="N6" s="324">
        <f>360/AF6</f>
        <v>1.9318181818181818E-2</v>
      </c>
      <c r="O6" s="324">
        <f>L6+N6</f>
        <v>0.10202790404040404</v>
      </c>
      <c r="P6" s="324"/>
      <c r="Q6" s="324"/>
      <c r="R6" s="324"/>
      <c r="S6" s="324"/>
      <c r="T6" s="324"/>
      <c r="U6" s="300">
        <v>2.6</v>
      </c>
      <c r="V6" s="31" t="s">
        <v>1936</v>
      </c>
      <c r="W6" s="8" t="s">
        <v>1885</v>
      </c>
      <c r="X6" s="250"/>
      <c r="Y6" s="317" t="s">
        <v>2215</v>
      </c>
      <c r="Z6" s="27" t="s">
        <v>1808</v>
      </c>
      <c r="AA6" s="309" t="s">
        <v>1302</v>
      </c>
      <c r="AB6" s="266">
        <v>45650</v>
      </c>
      <c r="AC6" s="310">
        <v>40000</v>
      </c>
      <c r="AD6" s="309" t="s">
        <v>1411</v>
      </c>
      <c r="AE6" s="309" t="s">
        <v>1964</v>
      </c>
      <c r="AF6" s="328">
        <f>(79200/F6)*C6</f>
        <v>18635.294117647059</v>
      </c>
    </row>
    <row r="7" spans="1:32" ht="20.100000000000001" hidden="1" customHeight="1">
      <c r="A7" s="234">
        <v>6</v>
      </c>
      <c r="B7" s="310">
        <v>1599</v>
      </c>
      <c r="C7" s="310">
        <v>4</v>
      </c>
      <c r="D7" s="310">
        <v>200</v>
      </c>
      <c r="E7" s="310">
        <v>32</v>
      </c>
      <c r="F7" s="234">
        <v>33</v>
      </c>
      <c r="G7" s="310">
        <v>2</v>
      </c>
      <c r="H7" s="322">
        <v>3</v>
      </c>
      <c r="I7" s="309" t="s">
        <v>1968</v>
      </c>
      <c r="J7" s="2" t="s">
        <v>224</v>
      </c>
      <c r="K7" s="288" t="s">
        <v>1938</v>
      </c>
      <c r="L7" s="324">
        <f>(67.6/3600*F7/C7)*1.13</f>
        <v>0.1750558333333333</v>
      </c>
      <c r="M7" s="324"/>
      <c r="N7" s="324"/>
      <c r="O7" s="324"/>
      <c r="P7" s="324"/>
      <c r="Q7" s="324"/>
      <c r="R7" s="324"/>
      <c r="S7" s="324"/>
      <c r="T7" s="324"/>
      <c r="U7" s="300">
        <v>17.8</v>
      </c>
      <c r="V7" s="31" t="s">
        <v>1936</v>
      </c>
      <c r="W7" s="8" t="s">
        <v>1885</v>
      </c>
      <c r="X7" s="250"/>
      <c r="Y7" s="271"/>
      <c r="Z7" s="27" t="s">
        <v>1808</v>
      </c>
      <c r="AA7" s="309" t="s">
        <v>1928</v>
      </c>
      <c r="AB7" s="266" t="s">
        <v>1975</v>
      </c>
      <c r="AC7" s="310">
        <v>40000</v>
      </c>
      <c r="AD7" s="309" t="s">
        <v>1887</v>
      </c>
      <c r="AE7" s="309" t="s">
        <v>1878</v>
      </c>
    </row>
    <row r="8" spans="1:32" ht="20.100000000000001" hidden="1" customHeight="1">
      <c r="A8" s="234">
        <v>7</v>
      </c>
      <c r="B8" s="329">
        <v>3221</v>
      </c>
      <c r="C8" s="310">
        <v>1</v>
      </c>
      <c r="D8" s="310">
        <v>450</v>
      </c>
      <c r="E8" s="310">
        <v>48</v>
      </c>
      <c r="F8" s="234">
        <v>48</v>
      </c>
      <c r="G8" s="310">
        <v>2</v>
      </c>
      <c r="H8" s="322">
        <v>2</v>
      </c>
      <c r="I8" s="309" t="s">
        <v>1969</v>
      </c>
      <c r="J8" s="331" t="s">
        <v>436</v>
      </c>
      <c r="K8" s="288" t="s">
        <v>1970</v>
      </c>
      <c r="L8" s="324"/>
      <c r="M8" s="324"/>
      <c r="N8" s="324"/>
      <c r="O8" s="324"/>
      <c r="P8" s="324"/>
      <c r="Q8" s="324">
        <v>3</v>
      </c>
      <c r="R8" s="324"/>
      <c r="S8" s="324"/>
      <c r="T8" s="324"/>
      <c r="U8" s="300">
        <v>298.85000000000002</v>
      </c>
      <c r="V8" s="31" t="s">
        <v>1936</v>
      </c>
      <c r="W8" s="8" t="s">
        <v>1893</v>
      </c>
      <c r="X8" s="141" t="s">
        <v>1973</v>
      </c>
      <c r="Y8" s="271" t="s">
        <v>2235</v>
      </c>
      <c r="Z8" s="27" t="s">
        <v>1808</v>
      </c>
      <c r="AA8" s="309" t="s">
        <v>1932</v>
      </c>
      <c r="AB8" s="266">
        <v>45646</v>
      </c>
      <c r="AC8" s="310">
        <v>17000</v>
      </c>
      <c r="AD8" s="309"/>
      <c r="AE8" s="309" t="s">
        <v>1878</v>
      </c>
      <c r="AF8" s="328"/>
    </row>
    <row r="9" spans="1:32" s="348" customFormat="1" ht="20.100000000000001" hidden="1" customHeight="1">
      <c r="A9" s="336">
        <v>8</v>
      </c>
      <c r="B9" s="337">
        <v>3181</v>
      </c>
      <c r="C9" s="338">
        <v>1</v>
      </c>
      <c r="D9" s="338">
        <v>450</v>
      </c>
      <c r="E9" s="338">
        <v>59</v>
      </c>
      <c r="F9" s="336">
        <v>59</v>
      </c>
      <c r="G9" s="338">
        <v>1</v>
      </c>
      <c r="H9" s="338">
        <v>1</v>
      </c>
      <c r="I9" s="36" t="s">
        <v>1969</v>
      </c>
      <c r="J9" s="355" t="s">
        <v>1877</v>
      </c>
      <c r="K9" s="356" t="s">
        <v>1971</v>
      </c>
      <c r="L9" s="342">
        <f>(154.4/3600*F9/C9)*1.13</f>
        <v>2.8594022222222222</v>
      </c>
      <c r="M9" s="342">
        <f>(176.4/3600*F9/C9)*1.13</f>
        <v>3.2668299999999997</v>
      </c>
      <c r="N9" s="342"/>
      <c r="O9" s="342"/>
      <c r="P9" s="342"/>
      <c r="Q9" s="342">
        <v>3.6819999999999999</v>
      </c>
      <c r="R9" s="342">
        <v>3.5</v>
      </c>
      <c r="S9" s="342"/>
      <c r="T9" s="342"/>
      <c r="U9" s="343">
        <v>88.5</v>
      </c>
      <c r="V9" s="344" t="s">
        <v>1936</v>
      </c>
      <c r="W9" s="357" t="s">
        <v>1894</v>
      </c>
      <c r="X9" s="339" t="s">
        <v>1974</v>
      </c>
      <c r="Y9" s="345" t="s">
        <v>2235</v>
      </c>
      <c r="Z9" s="104" t="s">
        <v>1966</v>
      </c>
      <c r="AA9" s="36" t="s">
        <v>1933</v>
      </c>
      <c r="AB9" s="346">
        <v>45646</v>
      </c>
      <c r="AC9" s="338">
        <v>17000</v>
      </c>
      <c r="AD9" s="358"/>
      <c r="AE9" s="36" t="s">
        <v>1878</v>
      </c>
      <c r="AF9" s="347">
        <f>(79200/F9)*C9</f>
        <v>1342.3728813559321</v>
      </c>
    </row>
    <row r="10" spans="1:32" ht="20.100000000000001" hidden="1" customHeight="1">
      <c r="A10" s="234">
        <v>9</v>
      </c>
      <c r="B10" s="310" t="s">
        <v>1989</v>
      </c>
      <c r="C10" s="310">
        <v>4</v>
      </c>
      <c r="D10" s="310">
        <v>200</v>
      </c>
      <c r="E10" s="310">
        <v>30</v>
      </c>
      <c r="F10" s="283">
        <v>30</v>
      </c>
      <c r="G10" s="310">
        <v>1</v>
      </c>
      <c r="H10" s="322">
        <v>1</v>
      </c>
      <c r="I10" s="260" t="s">
        <v>179</v>
      </c>
      <c r="J10" s="260" t="s">
        <v>436</v>
      </c>
      <c r="K10" s="289" t="s">
        <v>2217</v>
      </c>
      <c r="L10" s="324">
        <f>(72.8/3600*F10/C10)*1.13</f>
        <v>0.17138333333333333</v>
      </c>
      <c r="M10" s="324"/>
      <c r="N10" s="324"/>
      <c r="O10" s="324"/>
      <c r="P10" s="324"/>
      <c r="Q10" s="324"/>
      <c r="R10" s="324"/>
      <c r="S10" s="324"/>
      <c r="T10" s="324"/>
      <c r="U10" s="300">
        <v>13.1</v>
      </c>
      <c r="V10" s="31" t="s">
        <v>1936</v>
      </c>
      <c r="W10" s="279" t="s">
        <v>1696</v>
      </c>
      <c r="X10" s="250" t="s">
        <v>2050</v>
      </c>
      <c r="Y10" s="250"/>
      <c r="Z10" s="27" t="s">
        <v>1966</v>
      </c>
      <c r="AA10" s="282" t="s">
        <v>2041</v>
      </c>
      <c r="AB10" s="266">
        <v>45293</v>
      </c>
      <c r="AC10" s="310">
        <v>40000</v>
      </c>
      <c r="AD10" s="275"/>
      <c r="AE10" s="309" t="s">
        <v>1878</v>
      </c>
    </row>
    <row r="11" spans="1:32" ht="20.100000000000001" hidden="1" customHeight="1">
      <c r="A11" s="234">
        <v>10</v>
      </c>
      <c r="B11" s="318" t="s">
        <v>1998</v>
      </c>
      <c r="C11" s="310">
        <v>2</v>
      </c>
      <c r="D11" s="310">
        <v>125</v>
      </c>
      <c r="E11" s="310">
        <v>22</v>
      </c>
      <c r="F11" s="322">
        <v>22</v>
      </c>
      <c r="G11" s="310">
        <v>1</v>
      </c>
      <c r="H11" s="322">
        <v>1</v>
      </c>
      <c r="I11" s="260" t="s">
        <v>179</v>
      </c>
      <c r="J11" s="260" t="s">
        <v>180</v>
      </c>
      <c r="K11" s="289" t="s">
        <v>1990</v>
      </c>
      <c r="L11" s="324">
        <f>(57.3/3600*F11/C11)*1.13</f>
        <v>0.19784416666666663</v>
      </c>
      <c r="M11" s="324"/>
      <c r="N11" s="324"/>
      <c r="O11" s="324"/>
      <c r="P11" s="324"/>
      <c r="Q11" s="324"/>
      <c r="R11" s="324"/>
      <c r="S11" s="324"/>
      <c r="T11" s="324"/>
      <c r="U11" s="300">
        <v>3.61</v>
      </c>
      <c r="V11" s="31" t="s">
        <v>1936</v>
      </c>
      <c r="W11" s="260" t="s">
        <v>1696</v>
      </c>
      <c r="X11" s="235" t="s">
        <v>2051</v>
      </c>
      <c r="Y11" s="317" t="s">
        <v>2215</v>
      </c>
      <c r="Z11" s="27" t="s">
        <v>1966</v>
      </c>
      <c r="AA11" s="282" t="s">
        <v>2042</v>
      </c>
      <c r="AB11" s="266">
        <v>45293</v>
      </c>
      <c r="AC11" s="310">
        <v>40000</v>
      </c>
      <c r="AD11" s="250" t="s">
        <v>1876</v>
      </c>
      <c r="AE11" s="309" t="s">
        <v>1878</v>
      </c>
      <c r="AF11" s="328">
        <f>(79200/F11)*C11</f>
        <v>7200</v>
      </c>
    </row>
    <row r="12" spans="1:32" ht="20.100000000000001" hidden="1" customHeight="1">
      <c r="A12" s="234">
        <v>11</v>
      </c>
      <c r="B12" s="318" t="s">
        <v>1997</v>
      </c>
      <c r="C12" s="310">
        <v>4</v>
      </c>
      <c r="D12" s="310">
        <v>150</v>
      </c>
      <c r="E12" s="310">
        <v>22</v>
      </c>
      <c r="F12" s="322">
        <v>22</v>
      </c>
      <c r="G12" s="310">
        <v>1</v>
      </c>
      <c r="H12" s="322">
        <v>1</v>
      </c>
      <c r="I12" s="260" t="s">
        <v>179</v>
      </c>
      <c r="J12" s="262" t="s">
        <v>472</v>
      </c>
      <c r="K12" s="290" t="s">
        <v>1996</v>
      </c>
      <c r="L12" s="324">
        <f>(68.4/3600*F12/C12)*1.13</f>
        <v>0.118085</v>
      </c>
      <c r="M12" s="324"/>
      <c r="N12" s="324"/>
      <c r="O12" s="324"/>
      <c r="P12" s="324"/>
      <c r="Q12" s="324"/>
      <c r="R12" s="324"/>
      <c r="S12" s="324"/>
      <c r="T12" s="324"/>
      <c r="U12" s="300">
        <v>1.42</v>
      </c>
      <c r="V12" s="31" t="s">
        <v>1936</v>
      </c>
      <c r="W12" s="260" t="s">
        <v>1696</v>
      </c>
      <c r="X12" s="250" t="s">
        <v>2052</v>
      </c>
      <c r="Y12" s="317" t="s">
        <v>2215</v>
      </c>
      <c r="Z12" s="27" t="s">
        <v>1966</v>
      </c>
      <c r="AA12" s="282" t="s">
        <v>2043</v>
      </c>
      <c r="AB12" s="266">
        <v>45293</v>
      </c>
      <c r="AC12" s="310">
        <v>40000</v>
      </c>
      <c r="AD12" s="250"/>
      <c r="AE12" s="309" t="s">
        <v>1878</v>
      </c>
      <c r="AF12" s="328">
        <f>(79200/F12)*C12</f>
        <v>14400</v>
      </c>
    </row>
    <row r="13" spans="1:32" ht="20.100000000000001" hidden="1" customHeight="1">
      <c r="A13" s="234">
        <v>12</v>
      </c>
      <c r="B13" s="310" t="s">
        <v>1993</v>
      </c>
      <c r="C13" s="310">
        <v>4</v>
      </c>
      <c r="D13" s="310">
        <v>200</v>
      </c>
      <c r="E13" s="310">
        <v>30</v>
      </c>
      <c r="F13" s="283">
        <v>30</v>
      </c>
      <c r="G13" s="310">
        <v>1</v>
      </c>
      <c r="H13" s="322">
        <v>1</v>
      </c>
      <c r="I13" s="250" t="s">
        <v>96</v>
      </c>
      <c r="J13" s="274" t="s">
        <v>1992</v>
      </c>
      <c r="K13" s="291" t="s">
        <v>1991</v>
      </c>
      <c r="L13" s="324">
        <f>(72.8/3600*F13/C13)*1.13</f>
        <v>0.17138333333333333</v>
      </c>
      <c r="M13" s="324"/>
      <c r="N13" s="324"/>
      <c r="O13" s="324"/>
      <c r="P13" s="324"/>
      <c r="Q13" s="324"/>
      <c r="R13" s="324"/>
      <c r="S13" s="324"/>
      <c r="T13" s="324"/>
      <c r="U13" s="300">
        <v>14.25</v>
      </c>
      <c r="V13" s="31" t="s">
        <v>1936</v>
      </c>
      <c r="W13" s="250" t="s">
        <v>851</v>
      </c>
      <c r="X13" s="250" t="s">
        <v>2053</v>
      </c>
      <c r="Y13" s="250"/>
      <c r="Z13" s="27" t="s">
        <v>1966</v>
      </c>
      <c r="AA13" s="282" t="s">
        <v>2044</v>
      </c>
      <c r="AB13" s="266">
        <v>45293</v>
      </c>
      <c r="AC13" s="310">
        <v>36000</v>
      </c>
      <c r="AD13" s="250" t="s">
        <v>2065</v>
      </c>
      <c r="AE13" s="309" t="s">
        <v>1878</v>
      </c>
    </row>
    <row r="14" spans="1:32" ht="20.100000000000001" hidden="1" customHeight="1">
      <c r="A14" s="234">
        <v>13</v>
      </c>
      <c r="B14" s="310" t="s">
        <v>1995</v>
      </c>
      <c r="C14" s="310">
        <v>4</v>
      </c>
      <c r="D14" s="310">
        <v>230</v>
      </c>
      <c r="E14" s="310">
        <v>27</v>
      </c>
      <c r="F14" s="283">
        <v>27</v>
      </c>
      <c r="G14" s="310">
        <v>3</v>
      </c>
      <c r="H14" s="322">
        <v>3</v>
      </c>
      <c r="I14" s="250" t="s">
        <v>96</v>
      </c>
      <c r="J14" s="274" t="s">
        <v>1175</v>
      </c>
      <c r="K14" s="291" t="s">
        <v>1994</v>
      </c>
      <c r="L14" s="324">
        <f>(80.5/3600*F14/C14)*1.13</f>
        <v>0.17055937499999999</v>
      </c>
      <c r="M14" s="324"/>
      <c r="N14" s="324"/>
      <c r="O14" s="324"/>
      <c r="P14" s="324"/>
      <c r="Q14" s="324"/>
      <c r="R14" s="324"/>
      <c r="S14" s="324"/>
      <c r="T14" s="324"/>
      <c r="U14" s="300">
        <v>8.6</v>
      </c>
      <c r="V14" s="31" t="s">
        <v>1936</v>
      </c>
      <c r="W14" s="250" t="s">
        <v>851</v>
      </c>
      <c r="X14" s="250" t="s">
        <v>2054</v>
      </c>
      <c r="Y14" s="250"/>
      <c r="Z14" s="27" t="s">
        <v>1966</v>
      </c>
      <c r="AA14" s="282" t="s">
        <v>2045</v>
      </c>
      <c r="AB14" s="266">
        <v>45293</v>
      </c>
      <c r="AC14" s="310">
        <v>36000</v>
      </c>
      <c r="AD14" s="250" t="s">
        <v>1887</v>
      </c>
      <c r="AE14" s="309" t="s">
        <v>1878</v>
      </c>
    </row>
    <row r="15" spans="1:32" ht="20.100000000000001" hidden="1" customHeight="1">
      <c r="A15" s="234">
        <v>14</v>
      </c>
      <c r="B15" s="318" t="s">
        <v>2015</v>
      </c>
      <c r="C15" s="310">
        <v>8</v>
      </c>
      <c r="D15" s="310">
        <v>150</v>
      </c>
      <c r="E15" s="310">
        <v>25</v>
      </c>
      <c r="F15" s="309">
        <v>25</v>
      </c>
      <c r="G15" s="310">
        <v>1</v>
      </c>
      <c r="H15" s="322">
        <v>2</v>
      </c>
      <c r="I15" s="250" t="s">
        <v>96</v>
      </c>
      <c r="J15" s="277" t="s">
        <v>2014</v>
      </c>
      <c r="K15" s="289" t="s">
        <v>2013</v>
      </c>
      <c r="L15" s="324">
        <f>(68.4/3600*F15/C15)*1.13</f>
        <v>6.7093750000000008E-2</v>
      </c>
      <c r="M15" s="324"/>
      <c r="N15" s="324">
        <f>360/AF15</f>
        <v>1.4204545454545454E-2</v>
      </c>
      <c r="O15" s="324">
        <f>L15+N15</f>
        <v>8.1298295454545463E-2</v>
      </c>
      <c r="P15" s="324"/>
      <c r="Q15" s="324"/>
      <c r="R15" s="324"/>
      <c r="S15" s="324"/>
      <c r="T15" s="324"/>
      <c r="U15" s="300">
        <v>1.5</v>
      </c>
      <c r="V15" s="31" t="s">
        <v>1936</v>
      </c>
      <c r="W15" s="250" t="s">
        <v>851</v>
      </c>
      <c r="X15" s="250" t="s">
        <v>2060</v>
      </c>
      <c r="Y15" s="317" t="s">
        <v>2215</v>
      </c>
      <c r="Z15" s="27" t="s">
        <v>1966</v>
      </c>
      <c r="AA15" s="309" t="s">
        <v>1302</v>
      </c>
      <c r="AB15" s="266">
        <v>45293</v>
      </c>
      <c r="AC15" s="310">
        <v>60000</v>
      </c>
      <c r="AD15" s="250" t="s">
        <v>1411</v>
      </c>
      <c r="AE15" s="309" t="s">
        <v>1878</v>
      </c>
      <c r="AF15" s="328">
        <f>(79200/F15)*C15</f>
        <v>25344</v>
      </c>
    </row>
    <row r="16" spans="1:32" s="348" customFormat="1" ht="20.100000000000001" hidden="1" customHeight="1">
      <c r="A16" s="336">
        <v>15</v>
      </c>
      <c r="B16" s="337" t="s">
        <v>2009</v>
      </c>
      <c r="C16" s="338">
        <v>8</v>
      </c>
      <c r="D16" s="338">
        <v>80</v>
      </c>
      <c r="E16" s="338">
        <v>25</v>
      </c>
      <c r="F16" s="36">
        <v>25</v>
      </c>
      <c r="G16" s="338">
        <v>1</v>
      </c>
      <c r="H16" s="338">
        <v>1</v>
      </c>
      <c r="I16" s="350" t="s">
        <v>96</v>
      </c>
      <c r="J16" s="340" t="s">
        <v>2008</v>
      </c>
      <c r="K16" s="341" t="s">
        <v>2007</v>
      </c>
      <c r="L16" s="342">
        <f>(50.7/3600*F16/C16)*1.13</f>
        <v>4.9731770833333334E-2</v>
      </c>
      <c r="M16" s="342">
        <f>(58/3600*F16/C16)*1.13</f>
        <v>5.6892361111111109E-2</v>
      </c>
      <c r="N16" s="342"/>
      <c r="O16" s="342"/>
      <c r="P16" s="342"/>
      <c r="Q16" s="342">
        <v>8.7999999999999995E-2</v>
      </c>
      <c r="R16" s="342">
        <v>0.08</v>
      </c>
      <c r="S16" s="342"/>
      <c r="T16" s="342"/>
      <c r="U16" s="343">
        <v>7.0000000000000007E-2</v>
      </c>
      <c r="V16" s="344" t="s">
        <v>1936</v>
      </c>
      <c r="W16" s="339" t="s">
        <v>851</v>
      </c>
      <c r="X16" s="339" t="s">
        <v>2058</v>
      </c>
      <c r="Y16" s="345" t="s">
        <v>2235</v>
      </c>
      <c r="Z16" s="104" t="s">
        <v>1966</v>
      </c>
      <c r="AA16" s="36" t="s">
        <v>1302</v>
      </c>
      <c r="AB16" s="346">
        <v>45293</v>
      </c>
      <c r="AC16" s="338">
        <v>60000</v>
      </c>
      <c r="AD16" s="339"/>
      <c r="AE16" s="36" t="s">
        <v>1878</v>
      </c>
      <c r="AF16" s="347">
        <f>(79200/F16)*C16</f>
        <v>25344</v>
      </c>
    </row>
    <row r="17" spans="1:32" s="348" customFormat="1" ht="20.100000000000001" customHeight="1">
      <c r="A17" s="336">
        <v>16</v>
      </c>
      <c r="B17" s="368">
        <v>3326</v>
      </c>
      <c r="C17" s="338">
        <v>4</v>
      </c>
      <c r="D17" s="338">
        <v>200</v>
      </c>
      <c r="E17" s="338">
        <v>30</v>
      </c>
      <c r="F17" s="36">
        <v>35</v>
      </c>
      <c r="G17" s="351">
        <v>2</v>
      </c>
      <c r="H17" s="351">
        <v>3</v>
      </c>
      <c r="I17" s="350" t="s">
        <v>96</v>
      </c>
      <c r="J17" s="352" t="s">
        <v>436</v>
      </c>
      <c r="K17" s="353" t="s">
        <v>2196</v>
      </c>
      <c r="L17" s="342">
        <f>(72.8/3600*E17/C17)*1.13</f>
        <v>0.17138333333333333</v>
      </c>
      <c r="M17" s="342">
        <f>(83.2/3600*F17/C17)*1.13</f>
        <v>0.22851111111111111</v>
      </c>
      <c r="N17" s="342">
        <f>360/AF17</f>
        <v>3.9772727272727279E-2</v>
      </c>
      <c r="O17" s="366">
        <f>L17+(N17*2)</f>
        <v>0.25092878787878792</v>
      </c>
      <c r="P17" s="342">
        <f>M17+(N17*2)</f>
        <v>0.3080565656565657</v>
      </c>
      <c r="Q17" s="366">
        <v>0.33600000000000002</v>
      </c>
      <c r="R17" s="342">
        <v>0.32</v>
      </c>
      <c r="S17" s="342">
        <v>0.3</v>
      </c>
      <c r="T17" s="342"/>
      <c r="U17" s="250"/>
      <c r="V17" s="344" t="s">
        <v>1936</v>
      </c>
      <c r="W17" s="339" t="s">
        <v>851</v>
      </c>
      <c r="X17" s="339"/>
      <c r="Y17" s="345" t="s">
        <v>2235</v>
      </c>
      <c r="Z17" s="104" t="s">
        <v>1966</v>
      </c>
      <c r="AA17" s="36" t="s">
        <v>1302</v>
      </c>
      <c r="AB17" s="354"/>
      <c r="AC17" s="351">
        <v>60000</v>
      </c>
      <c r="AD17" s="339"/>
      <c r="AE17" s="339"/>
      <c r="AF17" s="347">
        <f>(79200/F17)*C17</f>
        <v>9051.4285714285706</v>
      </c>
    </row>
    <row r="18" spans="1:32" s="348" customFormat="1" ht="66" customHeight="1">
      <c r="A18" s="336">
        <v>16</v>
      </c>
      <c r="B18" s="361">
        <v>3326</v>
      </c>
      <c r="C18" s="338">
        <v>4</v>
      </c>
      <c r="D18" s="338">
        <v>200</v>
      </c>
      <c r="E18" s="338">
        <v>30</v>
      </c>
      <c r="F18" s="36">
        <v>35</v>
      </c>
      <c r="G18" s="351">
        <v>2</v>
      </c>
      <c r="H18" s="351">
        <v>3</v>
      </c>
      <c r="I18" s="350" t="s">
        <v>96</v>
      </c>
      <c r="J18" s="403" t="s">
        <v>2253</v>
      </c>
      <c r="K18" s="402" t="s">
        <v>2252</v>
      </c>
      <c r="L18" s="342">
        <f>((72.8+10)/3600*E18/C18)*1.13</f>
        <v>0.19492499999999996</v>
      </c>
      <c r="M18" s="342">
        <f>((83.2+10)/3600*F18/C18)*1.13</f>
        <v>0.25597638888888885</v>
      </c>
      <c r="N18" s="342">
        <f>360/AF18</f>
        <v>3.9772727272727279E-2</v>
      </c>
      <c r="O18" s="366">
        <f>L18+(N18*2)</f>
        <v>0.27447045454545449</v>
      </c>
      <c r="P18" s="342">
        <f>M18+(N18*2)</f>
        <v>0.33552184343434344</v>
      </c>
      <c r="Q18" s="366"/>
      <c r="R18" s="342"/>
      <c r="S18" s="363">
        <v>0.32400000000000001</v>
      </c>
      <c r="T18" s="363" t="s">
        <v>2247</v>
      </c>
      <c r="U18" s="367" t="s">
        <v>2249</v>
      </c>
      <c r="V18" s="344" t="s">
        <v>1903</v>
      </c>
      <c r="W18" s="339" t="s">
        <v>851</v>
      </c>
      <c r="X18" s="339"/>
      <c r="Y18" s="345" t="s">
        <v>2235</v>
      </c>
      <c r="Z18" s="104" t="s">
        <v>1808</v>
      </c>
      <c r="AA18" s="36" t="s">
        <v>1302</v>
      </c>
      <c r="AB18" s="354"/>
      <c r="AC18" s="351">
        <v>60000</v>
      </c>
      <c r="AD18" s="339"/>
      <c r="AE18" s="339"/>
      <c r="AF18" s="347">
        <f>(79200/F18)*C18</f>
        <v>9051.4285714285706</v>
      </c>
    </row>
    <row r="19" spans="1:32" ht="20.100000000000001" hidden="1" customHeight="1">
      <c r="A19" s="234">
        <v>17</v>
      </c>
      <c r="B19" s="310" t="s">
        <v>2024</v>
      </c>
      <c r="C19" s="310">
        <v>4</v>
      </c>
      <c r="D19" s="310">
        <v>200</v>
      </c>
      <c r="E19" s="310">
        <v>27</v>
      </c>
      <c r="F19" s="309">
        <v>27</v>
      </c>
      <c r="G19" s="310">
        <v>1</v>
      </c>
      <c r="H19" s="322">
        <v>1</v>
      </c>
      <c r="I19" s="250" t="s">
        <v>96</v>
      </c>
      <c r="J19" s="274" t="s">
        <v>2023</v>
      </c>
      <c r="K19" s="291" t="s">
        <v>2022</v>
      </c>
      <c r="L19" s="324">
        <f>(72.8/3600*F19/C19)*1.13</f>
        <v>0.15424499999999997</v>
      </c>
      <c r="M19" s="324"/>
      <c r="N19" s="324"/>
      <c r="O19" s="324"/>
      <c r="P19" s="324"/>
      <c r="Q19" s="324"/>
      <c r="R19" s="324"/>
      <c r="S19" s="324"/>
      <c r="T19" s="324"/>
      <c r="U19" s="300">
        <v>1.91</v>
      </c>
      <c r="V19" s="31" t="s">
        <v>1936</v>
      </c>
      <c r="W19" s="250" t="s">
        <v>2037</v>
      </c>
      <c r="X19" s="250" t="s">
        <v>2062</v>
      </c>
      <c r="Y19" s="250"/>
      <c r="Z19" s="27" t="s">
        <v>1966</v>
      </c>
      <c r="AA19" s="309" t="s">
        <v>2146</v>
      </c>
      <c r="AB19" s="266">
        <v>45293</v>
      </c>
      <c r="AC19" s="310">
        <v>30000</v>
      </c>
      <c r="AD19" s="250"/>
      <c r="AE19" s="309" t="s">
        <v>1878</v>
      </c>
    </row>
    <row r="20" spans="1:32" ht="20.100000000000001" hidden="1" customHeight="1">
      <c r="A20" s="234">
        <v>18</v>
      </c>
      <c r="B20" s="401" t="s">
        <v>2003</v>
      </c>
      <c r="C20" s="310">
        <v>2</v>
      </c>
      <c r="D20" s="310">
        <v>280</v>
      </c>
      <c r="E20" s="310">
        <v>39</v>
      </c>
      <c r="F20" s="309">
        <v>39</v>
      </c>
      <c r="G20" s="401">
        <v>2</v>
      </c>
      <c r="H20" s="401">
        <v>2</v>
      </c>
      <c r="I20" s="250" t="s">
        <v>2001</v>
      </c>
      <c r="J20" s="274" t="s">
        <v>2000</v>
      </c>
      <c r="K20" s="291" t="s">
        <v>1999</v>
      </c>
      <c r="L20" s="324">
        <f>(94.8/3600*F20/C20)*1.13</f>
        <v>0.58025499999999985</v>
      </c>
      <c r="M20" s="324"/>
      <c r="N20" s="324"/>
      <c r="O20" s="324"/>
      <c r="P20" s="324"/>
      <c r="Q20" s="324"/>
      <c r="R20" s="324"/>
      <c r="S20" s="324"/>
      <c r="T20" s="324"/>
      <c r="U20" s="300">
        <v>15.93</v>
      </c>
      <c r="V20" s="31" t="s">
        <v>1936</v>
      </c>
      <c r="W20" s="250" t="s">
        <v>1383</v>
      </c>
      <c r="X20" s="250" t="s">
        <v>2055</v>
      </c>
      <c r="Y20" s="250"/>
      <c r="Z20" s="27" t="s">
        <v>1966</v>
      </c>
      <c r="AA20" s="282" t="s">
        <v>2046</v>
      </c>
      <c r="AB20" s="266">
        <v>45293</v>
      </c>
      <c r="AC20" s="310">
        <v>20000</v>
      </c>
      <c r="AD20" s="250"/>
      <c r="AE20" s="309" t="s">
        <v>1878</v>
      </c>
    </row>
    <row r="21" spans="1:32" ht="20.100000000000001" hidden="1" customHeight="1">
      <c r="A21" s="234">
        <v>19</v>
      </c>
      <c r="B21" s="401"/>
      <c r="C21" s="310">
        <v>2</v>
      </c>
      <c r="D21" s="310">
        <v>280</v>
      </c>
      <c r="E21" s="310">
        <v>39</v>
      </c>
      <c r="F21" s="309">
        <v>39</v>
      </c>
      <c r="G21" s="401"/>
      <c r="H21" s="401"/>
      <c r="I21" s="250" t="s">
        <v>2001</v>
      </c>
      <c r="J21" s="274" t="s">
        <v>1475</v>
      </c>
      <c r="K21" s="291" t="s">
        <v>2002</v>
      </c>
      <c r="L21" s="324">
        <f>(94.8/3600*F21/C21)*1.13</f>
        <v>0.58025499999999985</v>
      </c>
      <c r="M21" s="324"/>
      <c r="N21" s="324"/>
      <c r="O21" s="324"/>
      <c r="P21" s="324"/>
      <c r="Q21" s="324"/>
      <c r="R21" s="324"/>
      <c r="S21" s="324"/>
      <c r="T21" s="324"/>
      <c r="U21" s="300">
        <v>15.93</v>
      </c>
      <c r="V21" s="31" t="s">
        <v>1936</v>
      </c>
      <c r="W21" s="250" t="s">
        <v>1383</v>
      </c>
      <c r="X21" s="250" t="s">
        <v>2055</v>
      </c>
      <c r="Y21" s="250"/>
      <c r="Z21" s="27" t="s">
        <v>1966</v>
      </c>
      <c r="AA21" s="282" t="s">
        <v>2047</v>
      </c>
      <c r="AB21" s="266">
        <v>45293</v>
      </c>
      <c r="AC21" s="310">
        <v>20000</v>
      </c>
      <c r="AD21" s="250"/>
      <c r="AE21" s="309" t="s">
        <v>1878</v>
      </c>
    </row>
    <row r="22" spans="1:32" ht="20.100000000000001" hidden="1" customHeight="1">
      <c r="A22" s="234">
        <v>20</v>
      </c>
      <c r="B22" s="310" t="s">
        <v>2040</v>
      </c>
      <c r="C22" s="310">
        <v>8</v>
      </c>
      <c r="D22" s="310">
        <v>60</v>
      </c>
      <c r="E22" s="310">
        <v>22</v>
      </c>
      <c r="F22" s="309">
        <v>22</v>
      </c>
      <c r="G22" s="310">
        <v>1</v>
      </c>
      <c r="H22" s="322">
        <v>1</v>
      </c>
      <c r="I22" s="250" t="s">
        <v>2001</v>
      </c>
      <c r="J22" s="274" t="s">
        <v>1740</v>
      </c>
      <c r="K22" s="291" t="s">
        <v>1739</v>
      </c>
      <c r="L22" s="324">
        <f>(50.7/3600*F22/C22)*1.13</f>
        <v>4.3763958333333332E-2</v>
      </c>
      <c r="M22" s="324"/>
      <c r="N22" s="324"/>
      <c r="O22" s="324"/>
      <c r="P22" s="324"/>
      <c r="Q22" s="324"/>
      <c r="R22" s="324"/>
      <c r="S22" s="324"/>
      <c r="T22" s="324"/>
      <c r="U22" s="300">
        <v>7.0000000000000007E-2</v>
      </c>
      <c r="V22" s="31" t="s">
        <v>1936</v>
      </c>
      <c r="W22" s="250" t="s">
        <v>1738</v>
      </c>
      <c r="X22" s="250" t="s">
        <v>2056</v>
      </c>
      <c r="Y22" s="250"/>
      <c r="Z22" s="27" t="s">
        <v>1966</v>
      </c>
      <c r="AA22" s="309" t="s">
        <v>1302</v>
      </c>
      <c r="AB22" s="266">
        <v>45293</v>
      </c>
      <c r="AC22" s="310">
        <v>40000</v>
      </c>
      <c r="AD22" s="250"/>
      <c r="AE22" s="309" t="s">
        <v>1878</v>
      </c>
    </row>
    <row r="23" spans="1:32" ht="20.100000000000001" hidden="1" customHeight="1">
      <c r="A23" s="234">
        <v>21</v>
      </c>
      <c r="B23" s="318" t="s">
        <v>2006</v>
      </c>
      <c r="C23" s="310">
        <v>4</v>
      </c>
      <c r="D23" s="310">
        <v>125</v>
      </c>
      <c r="E23" s="310">
        <v>28</v>
      </c>
      <c r="F23" s="309">
        <v>28</v>
      </c>
      <c r="G23" s="310">
        <v>1</v>
      </c>
      <c r="H23" s="322">
        <v>1</v>
      </c>
      <c r="I23" s="250" t="s">
        <v>156</v>
      </c>
      <c r="J23" s="273" t="s">
        <v>2005</v>
      </c>
      <c r="K23" s="292" t="s">
        <v>2004</v>
      </c>
      <c r="L23" s="324">
        <f>(51.2/3600*F23/C23)*1.13</f>
        <v>0.11249777777777778</v>
      </c>
      <c r="M23" s="324"/>
      <c r="N23" s="324"/>
      <c r="O23" s="324"/>
      <c r="P23" s="324"/>
      <c r="Q23" s="324"/>
      <c r="R23" s="324"/>
      <c r="S23" s="324"/>
      <c r="T23" s="324"/>
      <c r="U23" s="300">
        <v>0.43</v>
      </c>
      <c r="V23" s="31" t="s">
        <v>1936</v>
      </c>
      <c r="W23" s="250" t="s">
        <v>130</v>
      </c>
      <c r="X23" s="250" t="s">
        <v>2057</v>
      </c>
      <c r="Y23" s="317" t="s">
        <v>2215</v>
      </c>
      <c r="Z23" s="27" t="s">
        <v>1966</v>
      </c>
      <c r="AA23" s="309" t="s">
        <v>1302</v>
      </c>
      <c r="AB23" s="266">
        <v>45293</v>
      </c>
      <c r="AC23" s="310">
        <v>50000</v>
      </c>
      <c r="AD23" s="250"/>
      <c r="AE23" s="309" t="s">
        <v>1878</v>
      </c>
      <c r="AF23" s="328">
        <f>(79200/F23)*C23</f>
        <v>11314.285714285714</v>
      </c>
    </row>
    <row r="24" spans="1:32" s="348" customFormat="1" ht="20.100000000000001" hidden="1" customHeight="1">
      <c r="A24" s="336">
        <v>22</v>
      </c>
      <c r="B24" s="337" t="s">
        <v>2012</v>
      </c>
      <c r="C24" s="338">
        <v>4</v>
      </c>
      <c r="D24" s="338">
        <v>125</v>
      </c>
      <c r="E24" s="338">
        <v>28</v>
      </c>
      <c r="F24" s="36">
        <v>28</v>
      </c>
      <c r="G24" s="338">
        <v>1</v>
      </c>
      <c r="H24" s="338">
        <v>1</v>
      </c>
      <c r="I24" s="339" t="s">
        <v>156</v>
      </c>
      <c r="J24" s="340" t="s">
        <v>2011</v>
      </c>
      <c r="K24" s="341" t="s">
        <v>2251</v>
      </c>
      <c r="L24" s="342">
        <f>(51.2/3600*F24/C24)*1.13</f>
        <v>0.11249777777777778</v>
      </c>
      <c r="M24" s="342">
        <f>(53.24/3600*F24/C24)*1.13</f>
        <v>0.1169801111111111</v>
      </c>
      <c r="N24" s="342"/>
      <c r="O24" s="342"/>
      <c r="P24" s="342"/>
      <c r="Q24" s="342">
        <v>0.13400000000000001</v>
      </c>
      <c r="R24" s="342">
        <v>0.13</v>
      </c>
      <c r="S24" s="342"/>
      <c r="T24" s="342"/>
      <c r="U24" s="343">
        <v>0.74</v>
      </c>
      <c r="V24" s="344" t="s">
        <v>1936</v>
      </c>
      <c r="W24" s="339" t="s">
        <v>2035</v>
      </c>
      <c r="X24" s="339" t="s">
        <v>2059</v>
      </c>
      <c r="Y24" s="345" t="s">
        <v>2235</v>
      </c>
      <c r="Z24" s="104" t="s">
        <v>1966</v>
      </c>
      <c r="AA24" s="349" t="s">
        <v>2048</v>
      </c>
      <c r="AB24" s="346">
        <v>45293</v>
      </c>
      <c r="AC24" s="338">
        <v>50000</v>
      </c>
      <c r="AD24" s="339"/>
      <c r="AE24" s="36" t="s">
        <v>1878</v>
      </c>
      <c r="AF24" s="347">
        <f>(79200/F24)*C24</f>
        <v>11314.285714285714</v>
      </c>
    </row>
    <row r="25" spans="1:32" ht="20.100000000000001" hidden="1" customHeight="1">
      <c r="A25" s="234">
        <v>23</v>
      </c>
      <c r="B25" s="283">
        <v>2058</v>
      </c>
      <c r="C25" s="294">
        <v>4</v>
      </c>
      <c r="D25" s="294">
        <v>80</v>
      </c>
      <c r="E25" s="294">
        <v>25</v>
      </c>
      <c r="F25" s="250"/>
      <c r="G25" s="283">
        <v>1</v>
      </c>
      <c r="H25" s="283"/>
      <c r="I25" s="250" t="s">
        <v>156</v>
      </c>
      <c r="J25" s="276" t="s">
        <v>1624</v>
      </c>
      <c r="K25" s="304">
        <v>101174003009</v>
      </c>
      <c r="L25" s="324">
        <f>(46.3/3600*E25/C25)*1.13</f>
        <v>9.0831597222222199E-2</v>
      </c>
      <c r="M25" s="324"/>
      <c r="N25" s="324"/>
      <c r="O25" s="324"/>
      <c r="P25" s="324"/>
      <c r="Q25" s="324"/>
      <c r="R25" s="324"/>
      <c r="S25" s="324"/>
      <c r="T25" s="324"/>
      <c r="U25" s="283">
        <v>0.49</v>
      </c>
      <c r="V25" s="31" t="s">
        <v>1903</v>
      </c>
      <c r="W25" s="250" t="s">
        <v>748</v>
      </c>
      <c r="X25" s="250" t="s">
        <v>2135</v>
      </c>
      <c r="Y25" s="250"/>
      <c r="Z25" s="27" t="s">
        <v>1808</v>
      </c>
      <c r="AA25" s="309" t="s">
        <v>2159</v>
      </c>
      <c r="AB25" s="266">
        <v>45696</v>
      </c>
      <c r="AC25" s="283">
        <v>20000</v>
      </c>
      <c r="AD25" s="250"/>
      <c r="AE25" s="309" t="s">
        <v>1878</v>
      </c>
    </row>
    <row r="26" spans="1:32" ht="20.100000000000001" hidden="1" customHeight="1">
      <c r="A26" s="234">
        <v>24</v>
      </c>
      <c r="B26" s="319">
        <v>2056</v>
      </c>
      <c r="C26" s="294">
        <v>4</v>
      </c>
      <c r="D26" s="294">
        <v>100</v>
      </c>
      <c r="E26" s="283">
        <v>26</v>
      </c>
      <c r="F26" s="283">
        <v>26</v>
      </c>
      <c r="G26" s="283">
        <v>1</v>
      </c>
      <c r="H26" s="283">
        <v>1</v>
      </c>
      <c r="I26" s="250" t="s">
        <v>156</v>
      </c>
      <c r="J26" s="276" t="s">
        <v>2101</v>
      </c>
      <c r="K26" s="304">
        <v>101174003011</v>
      </c>
      <c r="L26" s="324">
        <f>(49/3600*F26/C26)*1.13</f>
        <v>9.9973611111111096E-2</v>
      </c>
      <c r="M26" s="324"/>
      <c r="N26" s="324"/>
      <c r="O26" s="324"/>
      <c r="P26" s="324"/>
      <c r="Q26" s="324"/>
      <c r="R26" s="324"/>
      <c r="S26" s="324"/>
      <c r="T26" s="324"/>
      <c r="U26" s="283">
        <v>0.46</v>
      </c>
      <c r="V26" s="31" t="s">
        <v>1903</v>
      </c>
      <c r="W26" s="250" t="s">
        <v>2121</v>
      </c>
      <c r="X26" s="250" t="s">
        <v>2134</v>
      </c>
      <c r="Y26" s="317" t="s">
        <v>2215</v>
      </c>
      <c r="Z26" s="27" t="s">
        <v>1808</v>
      </c>
      <c r="AA26" s="309" t="s">
        <v>2147</v>
      </c>
      <c r="AB26" s="266">
        <v>45696</v>
      </c>
      <c r="AC26" s="283">
        <v>20000</v>
      </c>
      <c r="AD26" s="250"/>
      <c r="AE26" s="309" t="s">
        <v>1878</v>
      </c>
      <c r="AF26" s="328">
        <f>(79200/F26)*C26</f>
        <v>12184.615384615385</v>
      </c>
    </row>
    <row r="27" spans="1:32" ht="20.100000000000001" hidden="1" customHeight="1">
      <c r="A27" s="234">
        <v>25</v>
      </c>
      <c r="B27" s="319">
        <v>2079</v>
      </c>
      <c r="C27" s="294">
        <v>8</v>
      </c>
      <c r="D27" s="294">
        <v>60</v>
      </c>
      <c r="E27" s="283">
        <v>22</v>
      </c>
      <c r="F27" s="283">
        <v>24</v>
      </c>
      <c r="G27" s="283">
        <v>1</v>
      </c>
      <c r="H27" s="283">
        <v>1</v>
      </c>
      <c r="I27" s="250" t="s">
        <v>156</v>
      </c>
      <c r="J27" s="276" t="s">
        <v>2102</v>
      </c>
      <c r="K27" s="304">
        <v>101174003016</v>
      </c>
      <c r="L27" s="324">
        <f>(46.3/3600*F27/C27)*1.13</f>
        <v>4.3599166666666661E-2</v>
      </c>
      <c r="M27" s="324"/>
      <c r="N27" s="324"/>
      <c r="O27" s="324"/>
      <c r="P27" s="324"/>
      <c r="Q27" s="324"/>
      <c r="R27" s="324"/>
      <c r="S27" s="324"/>
      <c r="T27" s="324"/>
      <c r="U27" s="283">
        <v>0.19</v>
      </c>
      <c r="V27" s="31" t="s">
        <v>1903</v>
      </c>
      <c r="W27" s="250" t="s">
        <v>130</v>
      </c>
      <c r="X27" s="250" t="s">
        <v>2133</v>
      </c>
      <c r="Y27" s="317" t="s">
        <v>2215</v>
      </c>
      <c r="Z27" s="27" t="s">
        <v>1808</v>
      </c>
      <c r="AA27" s="309" t="s">
        <v>2147</v>
      </c>
      <c r="AB27" s="266">
        <v>45696</v>
      </c>
      <c r="AC27" s="283">
        <v>20000</v>
      </c>
      <c r="AD27" s="250"/>
      <c r="AE27" s="309" t="s">
        <v>1878</v>
      </c>
      <c r="AF27" s="328">
        <f>(79200/F27)*C27</f>
        <v>26400</v>
      </c>
    </row>
    <row r="28" spans="1:32" ht="27.2" hidden="1" customHeight="1">
      <c r="A28" s="234">
        <v>26</v>
      </c>
      <c r="B28" s="283">
        <v>2060</v>
      </c>
      <c r="C28" s="294">
        <v>4</v>
      </c>
      <c r="D28" s="294">
        <v>220</v>
      </c>
      <c r="E28" s="294">
        <v>45</v>
      </c>
      <c r="F28" s="250"/>
      <c r="G28" s="283">
        <v>2</v>
      </c>
      <c r="H28" s="283"/>
      <c r="I28" s="250" t="s">
        <v>156</v>
      </c>
      <c r="J28" s="276" t="s">
        <v>2110</v>
      </c>
      <c r="K28" s="304">
        <v>101174003003</v>
      </c>
      <c r="L28" s="324">
        <f>(67.6/3600*E28/C28)*1.13</f>
        <v>0.23871249999999994</v>
      </c>
      <c r="M28" s="324"/>
      <c r="N28" s="324"/>
      <c r="O28" s="324"/>
      <c r="P28" s="324"/>
      <c r="Q28" s="324"/>
      <c r="R28" s="324"/>
      <c r="S28" s="324"/>
      <c r="T28" s="324"/>
      <c r="U28" s="283">
        <v>13.33</v>
      </c>
      <c r="V28" s="31" t="s">
        <v>1903</v>
      </c>
      <c r="W28" s="250" t="s">
        <v>2121</v>
      </c>
      <c r="X28" s="250" t="s">
        <v>2132</v>
      </c>
      <c r="Y28" s="250"/>
      <c r="Z28" s="27" t="s">
        <v>1808</v>
      </c>
      <c r="AA28" s="2" t="s">
        <v>2160</v>
      </c>
      <c r="AB28" s="266">
        <v>45696</v>
      </c>
      <c r="AC28" s="283">
        <v>20000</v>
      </c>
      <c r="AD28" s="250"/>
      <c r="AE28" s="309" t="s">
        <v>1878</v>
      </c>
    </row>
    <row r="29" spans="1:32" ht="42" hidden="1" customHeight="1">
      <c r="A29" s="234">
        <v>27</v>
      </c>
      <c r="B29" s="310" t="s">
        <v>2019</v>
      </c>
      <c r="C29" s="310">
        <v>2</v>
      </c>
      <c r="D29" s="310">
        <v>150</v>
      </c>
      <c r="E29" s="310">
        <v>30</v>
      </c>
      <c r="F29" s="309">
        <v>30</v>
      </c>
      <c r="G29" s="310">
        <v>1</v>
      </c>
      <c r="H29" s="322">
        <v>1</v>
      </c>
      <c r="I29" s="250" t="s">
        <v>2018</v>
      </c>
      <c r="J29" s="276" t="s">
        <v>2017</v>
      </c>
      <c r="K29" s="289" t="s">
        <v>2016</v>
      </c>
      <c r="L29" s="324">
        <f>(68.4/3600*F29/C29)*1.13</f>
        <v>0.32205</v>
      </c>
      <c r="M29" s="324"/>
      <c r="N29" s="324"/>
      <c r="O29" s="324"/>
      <c r="P29" s="324"/>
      <c r="Q29" s="324"/>
      <c r="R29" s="324"/>
      <c r="S29" s="324"/>
      <c r="T29" s="324"/>
      <c r="U29" s="300">
        <v>1.6</v>
      </c>
      <c r="V29" s="31" t="s">
        <v>1903</v>
      </c>
      <c r="W29" s="250" t="s">
        <v>2036</v>
      </c>
      <c r="X29" s="250"/>
      <c r="Y29" s="250"/>
      <c r="Z29" s="27" t="s">
        <v>1966</v>
      </c>
      <c r="AA29" s="309" t="s">
        <v>1302</v>
      </c>
      <c r="AB29" s="266">
        <v>45296</v>
      </c>
      <c r="AC29" s="310">
        <v>40000</v>
      </c>
      <c r="AD29" s="365" t="s">
        <v>2243</v>
      </c>
      <c r="AE29" s="309" t="s">
        <v>1878</v>
      </c>
    </row>
    <row r="30" spans="1:32" ht="20.100000000000001" customHeight="1">
      <c r="A30" s="234">
        <v>28</v>
      </c>
      <c r="B30" s="318" t="s">
        <v>2021</v>
      </c>
      <c r="C30" s="310">
        <v>2</v>
      </c>
      <c r="D30" s="310">
        <v>150</v>
      </c>
      <c r="E30" s="310">
        <v>30</v>
      </c>
      <c r="F30" s="309">
        <v>30</v>
      </c>
      <c r="G30" s="310">
        <v>1</v>
      </c>
      <c r="H30" s="322">
        <v>1</v>
      </c>
      <c r="I30" s="250" t="s">
        <v>575</v>
      </c>
      <c r="J30" s="276" t="s">
        <v>269</v>
      </c>
      <c r="K30" s="289" t="s">
        <v>2250</v>
      </c>
      <c r="L30" s="324">
        <f>(62/3600*F30/C30)*1.13</f>
        <v>0.2919166666666666</v>
      </c>
      <c r="M30" s="324"/>
      <c r="N30" s="324"/>
      <c r="O30" s="324"/>
      <c r="P30" s="324"/>
      <c r="Q30" s="324"/>
      <c r="R30" s="324"/>
      <c r="S30" s="324"/>
      <c r="T30" s="324" t="s">
        <v>2246</v>
      </c>
      <c r="U30" s="300">
        <v>8.5500000000000007</v>
      </c>
      <c r="V30" s="31" t="s">
        <v>1936</v>
      </c>
      <c r="W30" s="250" t="s">
        <v>163</v>
      </c>
      <c r="X30" s="250" t="s">
        <v>2061</v>
      </c>
      <c r="Y30" s="317" t="s">
        <v>2215</v>
      </c>
      <c r="Z30" s="27" t="s">
        <v>1966</v>
      </c>
      <c r="AA30" s="282" t="s">
        <v>2145</v>
      </c>
      <c r="AB30" s="266">
        <v>45293</v>
      </c>
      <c r="AC30" s="310">
        <v>30000</v>
      </c>
      <c r="AD30" s="250"/>
      <c r="AE30" s="309" t="s">
        <v>1878</v>
      </c>
      <c r="AF30" s="328">
        <f>(79200/F30)*C30</f>
        <v>5280</v>
      </c>
    </row>
    <row r="31" spans="1:32" ht="20.100000000000001" hidden="1" customHeight="1">
      <c r="A31" s="234">
        <v>29</v>
      </c>
      <c r="B31" s="283">
        <v>3538</v>
      </c>
      <c r="C31" s="294">
        <v>4</v>
      </c>
      <c r="D31" s="294">
        <v>125</v>
      </c>
      <c r="E31" s="294">
        <v>30</v>
      </c>
      <c r="F31" s="250"/>
      <c r="G31" s="283">
        <v>1</v>
      </c>
      <c r="H31" s="283"/>
      <c r="I31" s="250" t="s">
        <v>2222</v>
      </c>
      <c r="J31" s="276" t="s">
        <v>2191</v>
      </c>
      <c r="K31" s="304" t="s">
        <v>2190</v>
      </c>
      <c r="L31" s="324">
        <f>(51.2/3600*E31/C31)*1.13</f>
        <v>0.12053333333333333</v>
      </c>
      <c r="M31" s="324"/>
      <c r="N31" s="324"/>
      <c r="O31" s="324"/>
      <c r="P31" s="324"/>
      <c r="Q31" s="324"/>
      <c r="R31" s="324"/>
      <c r="S31" s="324"/>
      <c r="T31" s="324"/>
      <c r="U31" s="283"/>
      <c r="V31" s="31" t="s">
        <v>1903</v>
      </c>
      <c r="W31" s="250"/>
      <c r="X31" s="250"/>
      <c r="Y31" s="250"/>
      <c r="Z31" s="313"/>
      <c r="AA31" s="250"/>
      <c r="AB31" s="314"/>
      <c r="AC31" s="294"/>
      <c r="AD31" s="250"/>
      <c r="AE31" s="250"/>
    </row>
    <row r="32" spans="1:32" s="348" customFormat="1" ht="43.15" customHeight="1">
      <c r="A32" s="336">
        <v>30</v>
      </c>
      <c r="B32" s="362" t="s">
        <v>2028</v>
      </c>
      <c r="C32" s="338">
        <v>2</v>
      </c>
      <c r="D32" s="338">
        <v>180</v>
      </c>
      <c r="E32" s="338">
        <v>41</v>
      </c>
      <c r="F32" s="36">
        <v>41</v>
      </c>
      <c r="G32" s="338">
        <v>2</v>
      </c>
      <c r="H32" s="338">
        <v>2</v>
      </c>
      <c r="I32" s="339" t="s">
        <v>2027</v>
      </c>
      <c r="J32" s="340" t="s">
        <v>2026</v>
      </c>
      <c r="K32" s="341" t="s">
        <v>2025</v>
      </c>
      <c r="L32" s="342">
        <f>(70.6/3600*F32/C32)*1.13</f>
        <v>0.45429138888888881</v>
      </c>
      <c r="M32" s="342">
        <f>(80.65/3600*F32/C32)*1.13</f>
        <v>0.51896034722222217</v>
      </c>
      <c r="N32" s="342">
        <f t="shared" ref="N32" si="1">360/AF32</f>
        <v>9.3181818181818185E-2</v>
      </c>
      <c r="O32" s="342">
        <f>L32+N32</f>
        <v>0.54747320707070701</v>
      </c>
      <c r="P32" s="342">
        <f>M32+N32</f>
        <v>0.61214216540404032</v>
      </c>
      <c r="Q32" s="342">
        <v>0.67</v>
      </c>
      <c r="R32" s="342">
        <v>0.67</v>
      </c>
      <c r="S32" s="363">
        <v>0.61</v>
      </c>
      <c r="T32" s="363"/>
      <c r="U32" s="343">
        <v>22.24</v>
      </c>
      <c r="V32" s="344" t="s">
        <v>1936</v>
      </c>
      <c r="W32" s="339" t="s">
        <v>2038</v>
      </c>
      <c r="X32" s="339"/>
      <c r="Y32" s="345" t="s">
        <v>2235</v>
      </c>
      <c r="Z32" s="104" t="s">
        <v>1966</v>
      </c>
      <c r="AA32" s="36" t="s">
        <v>2146</v>
      </c>
      <c r="AB32" s="346">
        <v>45299</v>
      </c>
      <c r="AC32" s="338">
        <v>40000</v>
      </c>
      <c r="AD32" s="365" t="s">
        <v>2244</v>
      </c>
      <c r="AE32" s="36" t="s">
        <v>1878</v>
      </c>
      <c r="AF32" s="347">
        <f>(79200/F32)*C32</f>
        <v>3863.4146341463415</v>
      </c>
    </row>
    <row r="33" spans="1:31" ht="20.100000000000001" hidden="1" customHeight="1">
      <c r="A33" s="234">
        <v>31</v>
      </c>
      <c r="B33" s="310" t="s">
        <v>2031</v>
      </c>
      <c r="C33" s="310">
        <v>1</v>
      </c>
      <c r="D33" s="310">
        <v>300</v>
      </c>
      <c r="E33" s="310">
        <v>50</v>
      </c>
      <c r="F33" s="309">
        <v>50</v>
      </c>
      <c r="G33" s="310">
        <v>1</v>
      </c>
      <c r="H33" s="322">
        <v>1</v>
      </c>
      <c r="I33" s="250" t="s">
        <v>1823</v>
      </c>
      <c r="J33" s="278" t="s">
        <v>2030</v>
      </c>
      <c r="K33" s="289" t="s">
        <v>2029</v>
      </c>
      <c r="L33" s="324">
        <f>(101.4/3600*F33/C33)*1.13</f>
        <v>1.5914166666666667</v>
      </c>
      <c r="M33" s="324"/>
      <c r="N33" s="324"/>
      <c r="O33" s="324"/>
      <c r="P33" s="324"/>
      <c r="Q33" s="324"/>
      <c r="R33" s="324"/>
      <c r="S33" s="324"/>
      <c r="T33" s="324"/>
      <c r="U33" s="300">
        <v>176</v>
      </c>
      <c r="V33" s="31" t="s">
        <v>1936</v>
      </c>
      <c r="W33" s="250" t="s">
        <v>2039</v>
      </c>
      <c r="X33" s="250" t="s">
        <v>2063</v>
      </c>
      <c r="Y33" s="250"/>
      <c r="Z33" s="27" t="s">
        <v>1966</v>
      </c>
      <c r="AA33" s="309" t="s">
        <v>2147</v>
      </c>
      <c r="AB33" s="266">
        <v>45293</v>
      </c>
      <c r="AC33" s="310">
        <v>5000</v>
      </c>
      <c r="AD33" s="250"/>
      <c r="AE33" s="309" t="s">
        <v>1878</v>
      </c>
    </row>
    <row r="34" spans="1:31" ht="20.100000000000001" hidden="1" customHeight="1">
      <c r="A34" s="234">
        <v>32</v>
      </c>
      <c r="B34" s="310" t="s">
        <v>2034</v>
      </c>
      <c r="C34" s="310">
        <v>1</v>
      </c>
      <c r="D34" s="310">
        <v>450</v>
      </c>
      <c r="E34" s="310">
        <v>50</v>
      </c>
      <c r="F34" s="309">
        <v>50</v>
      </c>
      <c r="G34" s="310">
        <v>1</v>
      </c>
      <c r="H34" s="322">
        <v>1</v>
      </c>
      <c r="I34" s="250" t="s">
        <v>1823</v>
      </c>
      <c r="J34" s="276" t="s">
        <v>2033</v>
      </c>
      <c r="K34" s="289" t="s">
        <v>2032</v>
      </c>
      <c r="L34" s="324">
        <f>(154.4/3600*F34/C34)*1.13</f>
        <v>2.4232222222222224</v>
      </c>
      <c r="M34" s="324"/>
      <c r="N34" s="324"/>
      <c r="O34" s="324"/>
      <c r="P34" s="324"/>
      <c r="Q34" s="324"/>
      <c r="R34" s="324"/>
      <c r="S34" s="324"/>
      <c r="T34" s="324"/>
      <c r="U34" s="300">
        <v>126</v>
      </c>
      <c r="V34" s="31" t="s">
        <v>1936</v>
      </c>
      <c r="W34" s="250" t="s">
        <v>2039</v>
      </c>
      <c r="X34" s="250" t="s">
        <v>2064</v>
      </c>
      <c r="Y34" s="250"/>
      <c r="Z34" s="27" t="s">
        <v>1966</v>
      </c>
      <c r="AA34" s="309" t="s">
        <v>2146</v>
      </c>
      <c r="AB34" s="266">
        <v>45293</v>
      </c>
      <c r="AC34" s="310">
        <v>5000</v>
      </c>
      <c r="AD34" s="250"/>
      <c r="AE34" s="309" t="s">
        <v>1878</v>
      </c>
    </row>
    <row r="35" spans="1:31" ht="20.100000000000001" hidden="1" customHeight="1">
      <c r="A35" s="234">
        <v>33</v>
      </c>
      <c r="B35" s="310" t="s">
        <v>2067</v>
      </c>
      <c r="C35" s="310">
        <v>1</v>
      </c>
      <c r="D35" s="310">
        <v>400</v>
      </c>
      <c r="E35" s="310">
        <v>50</v>
      </c>
      <c r="F35" s="309"/>
      <c r="G35" s="310">
        <v>1</v>
      </c>
      <c r="H35" s="322"/>
      <c r="I35" s="250" t="s">
        <v>133</v>
      </c>
      <c r="J35" s="278" t="s">
        <v>2069</v>
      </c>
      <c r="K35" s="293" t="s">
        <v>2068</v>
      </c>
      <c r="L35" s="324">
        <f>(141.1/3600*E35/C35)*1.13</f>
        <v>2.2144861111111109</v>
      </c>
      <c r="M35" s="324"/>
      <c r="N35" s="324"/>
      <c r="O35" s="324"/>
      <c r="P35" s="324"/>
      <c r="Q35" s="324"/>
      <c r="R35" s="324"/>
      <c r="S35" s="324"/>
      <c r="T35" s="324"/>
      <c r="U35" s="300">
        <v>94.45</v>
      </c>
      <c r="V35" s="31" t="s">
        <v>1903</v>
      </c>
      <c r="W35" s="250" t="s">
        <v>712</v>
      </c>
      <c r="X35" t="s">
        <v>713</v>
      </c>
      <c r="Y35" s="250"/>
      <c r="Z35" s="27" t="s">
        <v>1808</v>
      </c>
      <c r="AA35" s="309" t="s">
        <v>2148</v>
      </c>
      <c r="AB35" s="266">
        <v>45665</v>
      </c>
      <c r="AC35" s="310">
        <v>35000</v>
      </c>
      <c r="AD35" s="250" t="s">
        <v>2070</v>
      </c>
      <c r="AE35" s="309" t="s">
        <v>1878</v>
      </c>
    </row>
    <row r="36" spans="1:31" ht="20.100000000000001" hidden="1" customHeight="1">
      <c r="A36" s="234">
        <v>34</v>
      </c>
      <c r="B36" s="310" t="s">
        <v>2071</v>
      </c>
      <c r="C36" s="310">
        <v>1</v>
      </c>
      <c r="D36" s="310">
        <v>400</v>
      </c>
      <c r="E36" s="310">
        <v>50</v>
      </c>
      <c r="F36" s="309"/>
      <c r="G36" s="310">
        <v>1</v>
      </c>
      <c r="H36" s="322"/>
      <c r="I36" s="250" t="s">
        <v>133</v>
      </c>
      <c r="J36" s="278" t="s">
        <v>2072</v>
      </c>
      <c r="K36" s="289" t="s">
        <v>2073</v>
      </c>
      <c r="L36" s="324">
        <f>(141.1/3600*E36/C36)*1.13</f>
        <v>2.2144861111111109</v>
      </c>
      <c r="M36" s="324"/>
      <c r="N36" s="324"/>
      <c r="O36" s="324"/>
      <c r="P36" s="324"/>
      <c r="Q36" s="324"/>
      <c r="R36" s="324"/>
      <c r="S36" s="324"/>
      <c r="T36" s="324"/>
      <c r="U36" s="300">
        <v>245.8</v>
      </c>
      <c r="V36" s="31" t="s">
        <v>1903</v>
      </c>
      <c r="W36" s="250" t="s">
        <v>2074</v>
      </c>
      <c r="X36" t="s">
        <v>2075</v>
      </c>
      <c r="Y36" s="250"/>
      <c r="Z36" s="27" t="s">
        <v>1808</v>
      </c>
      <c r="AA36" s="309" t="s">
        <v>2149</v>
      </c>
      <c r="AB36" s="266">
        <v>45665</v>
      </c>
      <c r="AC36" s="310">
        <v>35000</v>
      </c>
      <c r="AD36" s="250" t="s">
        <v>2070</v>
      </c>
      <c r="AE36" s="309" t="s">
        <v>1878</v>
      </c>
    </row>
    <row r="37" spans="1:31" ht="20.100000000000001" hidden="1" customHeight="1">
      <c r="A37" s="234">
        <v>35</v>
      </c>
      <c r="B37" s="310" t="s">
        <v>2076</v>
      </c>
      <c r="C37" s="310">
        <v>1</v>
      </c>
      <c r="D37" s="310">
        <v>150</v>
      </c>
      <c r="E37" s="310">
        <v>25</v>
      </c>
      <c r="F37" s="309"/>
      <c r="G37" s="310">
        <v>1</v>
      </c>
      <c r="H37" s="322"/>
      <c r="I37" s="250" t="s">
        <v>2223</v>
      </c>
      <c r="J37" s="276" t="s">
        <v>2077</v>
      </c>
      <c r="K37" s="289">
        <v>40000100176</v>
      </c>
      <c r="L37" s="324">
        <f>(62/3600*E37/C37)*1.13</f>
        <v>0.48652777777777778</v>
      </c>
      <c r="M37" s="324"/>
      <c r="N37" s="324"/>
      <c r="O37" s="324"/>
      <c r="P37" s="324"/>
      <c r="Q37" s="324"/>
      <c r="R37" s="324"/>
      <c r="S37" s="324"/>
      <c r="T37" s="324"/>
      <c r="U37" s="300">
        <v>25.5</v>
      </c>
      <c r="V37" s="31" t="s">
        <v>1903</v>
      </c>
      <c r="W37" s="250" t="s">
        <v>147</v>
      </c>
      <c r="X37" t="s">
        <v>2143</v>
      </c>
      <c r="Y37" s="250"/>
      <c r="Z37" s="27" t="s">
        <v>1808</v>
      </c>
      <c r="AA37" s="309" t="s">
        <v>2146</v>
      </c>
      <c r="AB37" s="266">
        <v>45675</v>
      </c>
      <c r="AC37" s="310">
        <v>10000</v>
      </c>
      <c r="AD37" s="250"/>
      <c r="AE37" s="309" t="s">
        <v>1878</v>
      </c>
    </row>
    <row r="38" spans="1:31" ht="20.100000000000001" hidden="1" customHeight="1">
      <c r="A38" s="234">
        <v>36</v>
      </c>
      <c r="B38" s="283">
        <v>7034</v>
      </c>
      <c r="C38" s="294">
        <v>1</v>
      </c>
      <c r="D38" s="283">
        <v>125</v>
      </c>
      <c r="E38" s="283">
        <v>28</v>
      </c>
      <c r="F38" s="250"/>
      <c r="G38" s="283">
        <v>1</v>
      </c>
      <c r="H38" s="283"/>
      <c r="I38" s="250" t="s">
        <v>2081</v>
      </c>
      <c r="J38" s="250" t="s">
        <v>2080</v>
      </c>
      <c r="K38" s="294">
        <v>40000100390</v>
      </c>
      <c r="L38" s="324">
        <f>(57.3/3600*E38/C38)*1.13</f>
        <v>0.50360333333333329</v>
      </c>
      <c r="M38" s="324"/>
      <c r="N38" s="324"/>
      <c r="O38" s="324"/>
      <c r="P38" s="324"/>
      <c r="Q38" s="324"/>
      <c r="R38" s="324"/>
      <c r="S38" s="324"/>
      <c r="T38" s="324"/>
      <c r="U38" s="283">
        <v>20.149999999999999</v>
      </c>
      <c r="V38" s="31" t="s">
        <v>1903</v>
      </c>
      <c r="W38" s="250" t="s">
        <v>2082</v>
      </c>
      <c r="X38" s="250" t="s">
        <v>2144</v>
      </c>
      <c r="Y38" s="250"/>
      <c r="Z38" s="27" t="s">
        <v>1808</v>
      </c>
      <c r="AA38" s="309" t="s">
        <v>2147</v>
      </c>
      <c r="AB38" s="266">
        <v>45675</v>
      </c>
      <c r="AC38" s="283">
        <v>10000</v>
      </c>
      <c r="AD38" s="250"/>
      <c r="AE38" s="309" t="s">
        <v>1878</v>
      </c>
    </row>
    <row r="39" spans="1:31" ht="20.100000000000001" hidden="1" customHeight="1">
      <c r="A39" s="234">
        <v>37</v>
      </c>
      <c r="B39" s="283">
        <v>3288</v>
      </c>
      <c r="C39" s="294">
        <v>2</v>
      </c>
      <c r="D39" s="294">
        <v>150</v>
      </c>
      <c r="E39" s="294">
        <v>26</v>
      </c>
      <c r="F39" s="250"/>
      <c r="G39" s="283">
        <v>1</v>
      </c>
      <c r="H39" s="283"/>
      <c r="I39" s="250" t="s">
        <v>2085</v>
      </c>
      <c r="J39" s="276" t="s">
        <v>2084</v>
      </c>
      <c r="K39" s="304" t="s">
        <v>2083</v>
      </c>
      <c r="L39" s="324">
        <f>(68.4/3600*E39/C39)*1.13</f>
        <v>0.27911000000000002</v>
      </c>
      <c r="M39" s="324"/>
      <c r="N39" s="324"/>
      <c r="O39" s="324"/>
      <c r="P39" s="324"/>
      <c r="Q39" s="324"/>
      <c r="R39" s="324"/>
      <c r="S39" s="324"/>
      <c r="T39" s="324"/>
      <c r="U39" s="283">
        <v>7.11</v>
      </c>
      <c r="V39" s="31" t="s">
        <v>1903</v>
      </c>
      <c r="W39" s="250" t="s">
        <v>2118</v>
      </c>
      <c r="X39" s="250" t="s">
        <v>2124</v>
      </c>
      <c r="Y39" s="250"/>
      <c r="Z39" s="27" t="s">
        <v>1808</v>
      </c>
      <c r="AA39" s="309" t="s">
        <v>2147</v>
      </c>
      <c r="AB39" s="266">
        <v>45694</v>
      </c>
      <c r="AC39" s="283">
        <v>20000</v>
      </c>
      <c r="AD39" s="250"/>
      <c r="AE39" s="309" t="s">
        <v>1878</v>
      </c>
    </row>
    <row r="40" spans="1:31" ht="20.100000000000001" hidden="1" customHeight="1">
      <c r="A40" s="234">
        <v>38</v>
      </c>
      <c r="B40" s="283">
        <v>3289</v>
      </c>
      <c r="C40" s="294">
        <v>2</v>
      </c>
      <c r="D40" s="294">
        <v>150</v>
      </c>
      <c r="E40" s="294">
        <v>26</v>
      </c>
      <c r="F40" s="250"/>
      <c r="G40" s="283">
        <v>2</v>
      </c>
      <c r="H40" s="283"/>
      <c r="I40" s="250" t="s">
        <v>2085</v>
      </c>
      <c r="J40" s="276" t="s">
        <v>2087</v>
      </c>
      <c r="K40" s="304" t="s">
        <v>2086</v>
      </c>
      <c r="L40" s="324">
        <f>(68.4/3600*E40/C40)*1.13</f>
        <v>0.27911000000000002</v>
      </c>
      <c r="M40" s="324"/>
      <c r="N40" s="324"/>
      <c r="O40" s="324"/>
      <c r="P40" s="324"/>
      <c r="Q40" s="324"/>
      <c r="R40" s="324"/>
      <c r="S40" s="324"/>
      <c r="T40" s="324"/>
      <c r="U40" s="283">
        <v>7.68</v>
      </c>
      <c r="V40" s="31" t="s">
        <v>1903</v>
      </c>
      <c r="W40" s="250" t="s">
        <v>2118</v>
      </c>
      <c r="X40" s="250" t="s">
        <v>2142</v>
      </c>
      <c r="Y40" s="250"/>
      <c r="Z40" s="27" t="s">
        <v>1808</v>
      </c>
      <c r="AA40" s="309" t="s">
        <v>2147</v>
      </c>
      <c r="AB40" s="266">
        <v>45694</v>
      </c>
      <c r="AC40" s="283">
        <v>20000</v>
      </c>
      <c r="AD40" s="250"/>
      <c r="AE40" s="309" t="s">
        <v>1878</v>
      </c>
    </row>
    <row r="41" spans="1:31" ht="20.100000000000001" hidden="1" customHeight="1">
      <c r="A41" s="234">
        <v>39</v>
      </c>
      <c r="B41" s="283">
        <v>3187</v>
      </c>
      <c r="C41" s="294">
        <v>2</v>
      </c>
      <c r="D41" s="294">
        <v>150</v>
      </c>
      <c r="E41" s="294">
        <v>30</v>
      </c>
      <c r="F41" s="250"/>
      <c r="G41" s="283">
        <v>1</v>
      </c>
      <c r="H41" s="283"/>
      <c r="I41" s="250" t="s">
        <v>2085</v>
      </c>
      <c r="J41" s="276" t="s">
        <v>2090</v>
      </c>
      <c r="K41" s="304" t="s">
        <v>2089</v>
      </c>
      <c r="L41" s="324">
        <f>(68.4/3600*E41/C41)*1.13</f>
        <v>0.32205</v>
      </c>
      <c r="M41" s="324"/>
      <c r="N41" s="324"/>
      <c r="O41" s="324"/>
      <c r="P41" s="324"/>
      <c r="Q41" s="324"/>
      <c r="R41" s="324"/>
      <c r="S41" s="324"/>
      <c r="T41" s="324"/>
      <c r="U41" s="283">
        <v>14.25</v>
      </c>
      <c r="V41" s="31" t="s">
        <v>1903</v>
      </c>
      <c r="W41" s="250" t="s">
        <v>1893</v>
      </c>
      <c r="X41" s="250" t="s">
        <v>2141</v>
      </c>
      <c r="Y41" s="250"/>
      <c r="Z41" s="27" t="s">
        <v>1808</v>
      </c>
      <c r="AA41" s="309" t="s">
        <v>2150</v>
      </c>
      <c r="AB41" s="266">
        <v>45694</v>
      </c>
      <c r="AC41" s="283">
        <v>20000</v>
      </c>
      <c r="AD41" s="250"/>
      <c r="AE41" s="309" t="s">
        <v>1878</v>
      </c>
    </row>
    <row r="42" spans="1:31" ht="20.100000000000001" hidden="1" customHeight="1">
      <c r="A42" s="234">
        <v>40</v>
      </c>
      <c r="B42" s="283">
        <v>3186</v>
      </c>
      <c r="C42" s="294">
        <v>2</v>
      </c>
      <c r="D42" s="294">
        <v>150</v>
      </c>
      <c r="E42" s="294">
        <v>28</v>
      </c>
      <c r="F42" s="250"/>
      <c r="G42" s="283">
        <v>1</v>
      </c>
      <c r="H42" s="283"/>
      <c r="I42" s="250" t="s">
        <v>2085</v>
      </c>
      <c r="J42" s="276" t="s">
        <v>2095</v>
      </c>
      <c r="K42" s="304" t="s">
        <v>2094</v>
      </c>
      <c r="L42" s="324">
        <f>(68.4/3600*E42/C42)*1.13</f>
        <v>0.30058000000000001</v>
      </c>
      <c r="M42" s="324"/>
      <c r="N42" s="324"/>
      <c r="O42" s="324"/>
      <c r="P42" s="324"/>
      <c r="Q42" s="324"/>
      <c r="R42" s="324"/>
      <c r="S42" s="324"/>
      <c r="T42" s="324"/>
      <c r="U42" s="283">
        <v>16.649999999999999</v>
      </c>
      <c r="V42" s="31" t="s">
        <v>1903</v>
      </c>
      <c r="W42" s="250" t="s">
        <v>1893</v>
      </c>
      <c r="X42" s="250" t="s">
        <v>2141</v>
      </c>
      <c r="Y42" s="250"/>
      <c r="Z42" s="27" t="s">
        <v>1808</v>
      </c>
      <c r="AA42" s="309" t="s">
        <v>2151</v>
      </c>
      <c r="AB42" s="266">
        <v>45694</v>
      </c>
      <c r="AC42" s="283">
        <v>20000</v>
      </c>
      <c r="AD42" s="250"/>
      <c r="AE42" s="309" t="s">
        <v>1878</v>
      </c>
    </row>
    <row r="43" spans="1:31" ht="20.100000000000001" hidden="1" customHeight="1">
      <c r="A43" s="234">
        <v>41</v>
      </c>
      <c r="B43" s="283">
        <v>3182</v>
      </c>
      <c r="C43" s="294">
        <v>2</v>
      </c>
      <c r="D43" s="294">
        <v>200</v>
      </c>
      <c r="E43" s="294">
        <v>30</v>
      </c>
      <c r="F43" s="250"/>
      <c r="G43" s="283">
        <v>1</v>
      </c>
      <c r="H43" s="283"/>
      <c r="I43" s="250" t="s">
        <v>2085</v>
      </c>
      <c r="J43" s="274" t="s">
        <v>2112</v>
      </c>
      <c r="K43" s="307" t="s">
        <v>2111</v>
      </c>
      <c r="L43" s="324">
        <f>(72.8/3600*E43/C43)*1.13</f>
        <v>0.34276666666666666</v>
      </c>
      <c r="M43" s="324"/>
      <c r="N43" s="324"/>
      <c r="O43" s="324"/>
      <c r="P43" s="324"/>
      <c r="Q43" s="324"/>
      <c r="R43" s="324"/>
      <c r="S43" s="324"/>
      <c r="T43" s="324"/>
      <c r="U43" s="283">
        <v>21.35</v>
      </c>
      <c r="V43" s="31" t="s">
        <v>1903</v>
      </c>
      <c r="W43" s="250" t="s">
        <v>1894</v>
      </c>
      <c r="X43" s="250" t="s">
        <v>2140</v>
      </c>
      <c r="Y43" s="250"/>
      <c r="Z43" s="27" t="s">
        <v>1808</v>
      </c>
      <c r="AA43" s="309" t="s">
        <v>2152</v>
      </c>
      <c r="AB43" s="266">
        <v>45694</v>
      </c>
      <c r="AC43" s="283">
        <v>20000</v>
      </c>
      <c r="AD43" s="250"/>
      <c r="AE43" s="309" t="s">
        <v>1878</v>
      </c>
    </row>
    <row r="44" spans="1:31" ht="20.100000000000001" hidden="1" customHeight="1">
      <c r="A44" s="234">
        <v>42</v>
      </c>
      <c r="B44" s="283">
        <v>3183</v>
      </c>
      <c r="C44" s="294">
        <v>3</v>
      </c>
      <c r="D44" s="294">
        <v>200</v>
      </c>
      <c r="E44" s="294">
        <v>32</v>
      </c>
      <c r="F44" s="250"/>
      <c r="G44" s="283">
        <v>1</v>
      </c>
      <c r="H44" s="283"/>
      <c r="I44" s="250" t="s">
        <v>2085</v>
      </c>
      <c r="J44" s="274" t="s">
        <v>2114</v>
      </c>
      <c r="K44" s="273" t="s">
        <v>2113</v>
      </c>
      <c r="L44" s="324">
        <f>(72.8/3600*E44/C44)*1.13</f>
        <v>0.24374518518518515</v>
      </c>
      <c r="M44" s="324"/>
      <c r="N44" s="324"/>
      <c r="O44" s="324"/>
      <c r="P44" s="324"/>
      <c r="Q44" s="324"/>
      <c r="R44" s="324"/>
      <c r="S44" s="324"/>
      <c r="T44" s="324"/>
      <c r="U44" s="283">
        <v>24.9</v>
      </c>
      <c r="V44" s="31" t="s">
        <v>1903</v>
      </c>
      <c r="W44" s="250" t="s">
        <v>1894</v>
      </c>
      <c r="X44" s="250" t="s">
        <v>2140</v>
      </c>
      <c r="Y44" s="250"/>
      <c r="Z44" s="27" t="s">
        <v>1808</v>
      </c>
      <c r="AA44" s="309" t="s">
        <v>2153</v>
      </c>
      <c r="AB44" s="266">
        <v>45694</v>
      </c>
      <c r="AC44" s="283">
        <v>20000</v>
      </c>
      <c r="AD44" s="250"/>
      <c r="AE44" s="309" t="s">
        <v>1878</v>
      </c>
    </row>
    <row r="45" spans="1:31" ht="20.100000000000001" hidden="1" customHeight="1">
      <c r="A45" s="234">
        <v>43</v>
      </c>
      <c r="B45" s="283">
        <v>4103</v>
      </c>
      <c r="C45" s="294">
        <v>2</v>
      </c>
      <c r="D45" s="294">
        <v>220</v>
      </c>
      <c r="E45" s="294">
        <v>35</v>
      </c>
      <c r="F45" s="250"/>
      <c r="G45" s="283">
        <v>1</v>
      </c>
      <c r="H45" s="283"/>
      <c r="I45" s="250" t="s">
        <v>2079</v>
      </c>
      <c r="J45" s="276" t="s">
        <v>1346</v>
      </c>
      <c r="K45" s="304" t="s">
        <v>2088</v>
      </c>
      <c r="L45" s="324">
        <f>(80.5/3600*E45/C45)*1.13</f>
        <v>0.4421909722222222</v>
      </c>
      <c r="M45" s="324"/>
      <c r="N45" s="324"/>
      <c r="O45" s="324"/>
      <c r="P45" s="324"/>
      <c r="Q45" s="324"/>
      <c r="R45" s="324"/>
      <c r="S45" s="324"/>
      <c r="T45" s="324"/>
      <c r="U45" s="283">
        <v>23.47</v>
      </c>
      <c r="V45" s="31" t="s">
        <v>1903</v>
      </c>
      <c r="W45" s="250" t="s">
        <v>2119</v>
      </c>
      <c r="X45" s="250" t="s">
        <v>2139</v>
      </c>
      <c r="Y45" s="250"/>
      <c r="Z45" s="27" t="s">
        <v>1808</v>
      </c>
      <c r="AA45" s="309" t="s">
        <v>2154</v>
      </c>
      <c r="AB45" s="266">
        <v>45694</v>
      </c>
      <c r="AC45" s="283">
        <v>15000</v>
      </c>
      <c r="AD45" s="250"/>
      <c r="AE45" s="309" t="s">
        <v>1878</v>
      </c>
    </row>
    <row r="46" spans="1:31" ht="32.65" hidden="1" customHeight="1">
      <c r="A46" s="234">
        <v>44</v>
      </c>
      <c r="B46" s="283">
        <v>3746</v>
      </c>
      <c r="C46" s="294">
        <v>1</v>
      </c>
      <c r="D46" s="294">
        <v>250</v>
      </c>
      <c r="E46" s="294">
        <v>45</v>
      </c>
      <c r="F46" s="250"/>
      <c r="G46" s="283">
        <v>1</v>
      </c>
      <c r="H46" s="283"/>
      <c r="I46" s="250" t="s">
        <v>2093</v>
      </c>
      <c r="J46" s="274" t="s">
        <v>2092</v>
      </c>
      <c r="K46" s="273" t="s">
        <v>2091</v>
      </c>
      <c r="L46" s="324">
        <f>(88.2/3600*E46/C46)*1.13</f>
        <v>1.245825</v>
      </c>
      <c r="M46" s="324"/>
      <c r="N46" s="324"/>
      <c r="O46" s="324"/>
      <c r="P46" s="324"/>
      <c r="Q46" s="324"/>
      <c r="R46" s="324"/>
      <c r="S46" s="324"/>
      <c r="T46" s="324"/>
      <c r="U46" s="283">
        <v>99.06</v>
      </c>
      <c r="V46" s="31" t="s">
        <v>1903</v>
      </c>
      <c r="W46" s="250" t="s">
        <v>2120</v>
      </c>
      <c r="X46" s="250" t="s">
        <v>2138</v>
      </c>
      <c r="Y46" s="250"/>
      <c r="Z46" s="27" t="s">
        <v>1808</v>
      </c>
      <c r="AA46" s="2" t="s">
        <v>2155</v>
      </c>
      <c r="AB46" s="266">
        <v>45694</v>
      </c>
      <c r="AC46" s="283">
        <v>6000</v>
      </c>
      <c r="AD46" s="250"/>
      <c r="AE46" s="309" t="s">
        <v>1878</v>
      </c>
    </row>
    <row r="47" spans="1:31" ht="20.100000000000001" hidden="1" customHeight="1">
      <c r="A47" s="234">
        <v>45</v>
      </c>
      <c r="B47" s="283">
        <v>3748</v>
      </c>
      <c r="C47" s="294">
        <v>1</v>
      </c>
      <c r="D47" s="294">
        <v>50</v>
      </c>
      <c r="E47" s="294">
        <v>30</v>
      </c>
      <c r="F47" s="250"/>
      <c r="G47" s="283">
        <v>1</v>
      </c>
      <c r="H47" s="283"/>
      <c r="I47" s="250" t="s">
        <v>2093</v>
      </c>
      <c r="J47" s="276" t="s">
        <v>2097</v>
      </c>
      <c r="K47" s="304" t="s">
        <v>2218</v>
      </c>
      <c r="L47" s="324">
        <f>(50.7/3600*E47/C47)*1.13</f>
        <v>0.47742499999999999</v>
      </c>
      <c r="M47" s="324"/>
      <c r="N47" s="324"/>
      <c r="O47" s="324"/>
      <c r="P47" s="324"/>
      <c r="Q47" s="324"/>
      <c r="R47" s="324"/>
      <c r="S47" s="324"/>
      <c r="T47" s="324"/>
      <c r="U47" s="283">
        <v>2.66</v>
      </c>
      <c r="V47" s="31" t="s">
        <v>1903</v>
      </c>
      <c r="W47" s="250" t="s">
        <v>2120</v>
      </c>
      <c r="X47" s="250" t="s">
        <v>2137</v>
      </c>
      <c r="Y47" s="250"/>
      <c r="Z47" s="27" t="s">
        <v>1808</v>
      </c>
      <c r="AA47" s="309" t="s">
        <v>2156</v>
      </c>
      <c r="AB47" s="266">
        <v>45694</v>
      </c>
      <c r="AC47" s="283">
        <v>6000</v>
      </c>
      <c r="AD47" s="250"/>
      <c r="AE47" s="309" t="s">
        <v>1878</v>
      </c>
    </row>
    <row r="48" spans="1:31" ht="20.100000000000001" hidden="1" customHeight="1">
      <c r="A48" s="234">
        <v>46</v>
      </c>
      <c r="B48" s="283">
        <v>3748</v>
      </c>
      <c r="C48" s="294">
        <v>1</v>
      </c>
      <c r="D48" s="294">
        <v>50</v>
      </c>
      <c r="E48" s="294">
        <v>30</v>
      </c>
      <c r="F48" s="250"/>
      <c r="G48" s="283">
        <v>1</v>
      </c>
      <c r="H48" s="283"/>
      <c r="I48" s="250" t="s">
        <v>2093</v>
      </c>
      <c r="J48" s="276" t="s">
        <v>2098</v>
      </c>
      <c r="K48" s="304" t="s">
        <v>2099</v>
      </c>
      <c r="L48" s="324">
        <f>(50.7/3600*E48/C48)*1.13</f>
        <v>0.47742499999999999</v>
      </c>
      <c r="M48" s="324"/>
      <c r="N48" s="324"/>
      <c r="O48" s="324"/>
      <c r="P48" s="324"/>
      <c r="Q48" s="324"/>
      <c r="R48" s="324"/>
      <c r="S48" s="324"/>
      <c r="T48" s="324"/>
      <c r="U48" s="283">
        <v>2.66</v>
      </c>
      <c r="V48" s="31" t="s">
        <v>1903</v>
      </c>
      <c r="W48" s="250" t="s">
        <v>2120</v>
      </c>
      <c r="X48" s="250" t="s">
        <v>2137</v>
      </c>
      <c r="Y48" s="250"/>
      <c r="Z48" s="27" t="s">
        <v>1808</v>
      </c>
      <c r="AA48" s="309" t="s">
        <v>2157</v>
      </c>
      <c r="AB48" s="266">
        <v>45694</v>
      </c>
      <c r="AC48" s="283">
        <v>6000</v>
      </c>
      <c r="AD48" s="250"/>
      <c r="AE48" s="309" t="s">
        <v>1878</v>
      </c>
    </row>
    <row r="49" spans="1:32" ht="20.100000000000001" hidden="1" customHeight="1">
      <c r="A49" s="234">
        <v>47</v>
      </c>
      <c r="B49" s="283">
        <v>3354</v>
      </c>
      <c r="C49" s="294">
        <v>4</v>
      </c>
      <c r="D49" s="294">
        <v>100</v>
      </c>
      <c r="E49" s="294">
        <v>21</v>
      </c>
      <c r="F49" s="250"/>
      <c r="G49" s="283">
        <v>1</v>
      </c>
      <c r="H49" s="283"/>
      <c r="I49" s="250" t="s">
        <v>21</v>
      </c>
      <c r="J49" s="276" t="s">
        <v>516</v>
      </c>
      <c r="K49" s="304" t="s">
        <v>2100</v>
      </c>
      <c r="L49" s="324">
        <f>(52.9/3600*E49/C49)*1.13</f>
        <v>8.7174791666666654E-2</v>
      </c>
      <c r="M49" s="324"/>
      <c r="N49" s="324"/>
      <c r="O49" s="324"/>
      <c r="P49" s="324"/>
      <c r="Q49" s="324"/>
      <c r="R49" s="324"/>
      <c r="S49" s="324"/>
      <c r="T49" s="324"/>
      <c r="U49" s="283">
        <v>0.18</v>
      </c>
      <c r="V49" s="31" t="s">
        <v>1903</v>
      </c>
      <c r="W49" s="250" t="s">
        <v>1698</v>
      </c>
      <c r="X49" s="250" t="s">
        <v>2136</v>
      </c>
      <c r="Y49" s="250"/>
      <c r="Z49" s="27" t="s">
        <v>1808</v>
      </c>
      <c r="AA49" s="309" t="s">
        <v>2158</v>
      </c>
      <c r="AB49" s="266">
        <v>45694</v>
      </c>
      <c r="AC49" s="283">
        <v>20000</v>
      </c>
      <c r="AD49" s="250"/>
      <c r="AE49" s="309" t="s">
        <v>1878</v>
      </c>
    </row>
    <row r="50" spans="1:32" ht="20.100000000000001" hidden="1" customHeight="1">
      <c r="A50" s="234">
        <v>48</v>
      </c>
      <c r="B50" s="283">
        <v>560</v>
      </c>
      <c r="C50" s="294">
        <v>2</v>
      </c>
      <c r="D50" s="294">
        <v>125</v>
      </c>
      <c r="E50" s="294">
        <v>30</v>
      </c>
      <c r="F50" s="250"/>
      <c r="G50" s="283">
        <v>1</v>
      </c>
      <c r="H50" s="283"/>
      <c r="I50" s="250" t="s">
        <v>2018</v>
      </c>
      <c r="J50" s="276" t="s">
        <v>2104</v>
      </c>
      <c r="K50" s="305" t="s">
        <v>2103</v>
      </c>
      <c r="L50" s="324">
        <f>(57.3/3600*E50/C50)*1.13</f>
        <v>0.26978749999999996</v>
      </c>
      <c r="M50" s="324"/>
      <c r="N50" s="324"/>
      <c r="O50" s="324"/>
      <c r="P50" s="324"/>
      <c r="Q50" s="324"/>
      <c r="R50" s="324"/>
      <c r="S50" s="324"/>
      <c r="T50" s="324"/>
      <c r="U50" s="283">
        <v>1.6</v>
      </c>
      <c r="V50" s="31" t="s">
        <v>1903</v>
      </c>
      <c r="W50" s="250" t="s">
        <v>2036</v>
      </c>
      <c r="X50" s="250" t="s">
        <v>2131</v>
      </c>
      <c r="Y50" s="250"/>
      <c r="Z50" s="27" t="s">
        <v>1808</v>
      </c>
      <c r="AA50" s="309" t="s">
        <v>2147</v>
      </c>
      <c r="AB50" s="266">
        <v>45694</v>
      </c>
      <c r="AC50" s="283">
        <v>20000</v>
      </c>
      <c r="AD50" s="250"/>
      <c r="AE50" s="309" t="s">
        <v>1878</v>
      </c>
    </row>
    <row r="51" spans="1:32" ht="20.100000000000001" hidden="1" customHeight="1">
      <c r="A51" s="234">
        <v>49</v>
      </c>
      <c r="B51" s="283">
        <v>2938</v>
      </c>
      <c r="C51" s="294">
        <v>2</v>
      </c>
      <c r="D51" s="294">
        <v>150</v>
      </c>
      <c r="E51" s="294">
        <v>28</v>
      </c>
      <c r="F51" s="250"/>
      <c r="G51" s="283">
        <v>2</v>
      </c>
      <c r="H51" s="283"/>
      <c r="I51" s="250" t="s">
        <v>133</v>
      </c>
      <c r="J51" s="260" t="s">
        <v>2105</v>
      </c>
      <c r="K51" s="305" t="s">
        <v>423</v>
      </c>
      <c r="L51" s="324">
        <f>(68.4/3600*E51/C51)*1.13</f>
        <v>0.30058000000000001</v>
      </c>
      <c r="M51" s="324"/>
      <c r="N51" s="324"/>
      <c r="O51" s="324"/>
      <c r="P51" s="324"/>
      <c r="Q51" s="324"/>
      <c r="R51" s="324"/>
      <c r="S51" s="324"/>
      <c r="T51" s="324"/>
      <c r="U51" s="283">
        <v>4.75</v>
      </c>
      <c r="V51" s="31" t="s">
        <v>1903</v>
      </c>
      <c r="W51" s="250" t="s">
        <v>2122</v>
      </c>
      <c r="X51" s="250" t="s">
        <v>2130</v>
      </c>
      <c r="Y51" s="250"/>
      <c r="Z51" s="27" t="s">
        <v>1808</v>
      </c>
      <c r="AA51" s="309" t="s">
        <v>2147</v>
      </c>
      <c r="AB51" s="266">
        <v>45694</v>
      </c>
      <c r="AC51" s="283">
        <v>35000</v>
      </c>
      <c r="AD51" s="250"/>
      <c r="AE51" s="309" t="s">
        <v>1878</v>
      </c>
    </row>
    <row r="52" spans="1:32" ht="20.100000000000001" hidden="1" customHeight="1">
      <c r="A52" s="234">
        <v>50</v>
      </c>
      <c r="B52" s="283">
        <v>2936</v>
      </c>
      <c r="C52" s="294">
        <v>2</v>
      </c>
      <c r="D52" s="294">
        <v>125</v>
      </c>
      <c r="E52" s="294">
        <v>26</v>
      </c>
      <c r="F52" s="250"/>
      <c r="G52" s="283">
        <v>1</v>
      </c>
      <c r="H52" s="283"/>
      <c r="I52" s="250" t="s">
        <v>133</v>
      </c>
      <c r="J52" s="277" t="s">
        <v>591</v>
      </c>
      <c r="K52" s="306" t="s">
        <v>134</v>
      </c>
      <c r="L52" s="324">
        <f>(57.3/3600*E52/C52)*1.13</f>
        <v>0.23381583333333331</v>
      </c>
      <c r="M52" s="324"/>
      <c r="N52" s="324"/>
      <c r="O52" s="324"/>
      <c r="P52" s="324"/>
      <c r="Q52" s="324"/>
      <c r="R52" s="324"/>
      <c r="S52" s="324"/>
      <c r="T52" s="324"/>
      <c r="U52" s="283">
        <v>6.96</v>
      </c>
      <c r="V52" s="31" t="s">
        <v>1903</v>
      </c>
      <c r="W52" s="250" t="s">
        <v>2122</v>
      </c>
      <c r="X52" s="250" t="s">
        <v>2129</v>
      </c>
      <c r="Y52" s="250"/>
      <c r="Z52" s="27" t="s">
        <v>1808</v>
      </c>
      <c r="AA52" s="309" t="s">
        <v>2161</v>
      </c>
      <c r="AB52" s="266">
        <v>45694</v>
      </c>
      <c r="AC52" s="283">
        <v>35000</v>
      </c>
      <c r="AD52" s="250"/>
      <c r="AE52" s="309" t="s">
        <v>1878</v>
      </c>
    </row>
    <row r="53" spans="1:32" ht="20.100000000000001" hidden="1" customHeight="1">
      <c r="A53" s="234">
        <v>51</v>
      </c>
      <c r="B53" s="283">
        <v>2941</v>
      </c>
      <c r="C53" s="294">
        <v>2</v>
      </c>
      <c r="D53" s="294">
        <v>150</v>
      </c>
      <c r="E53" s="294">
        <v>36</v>
      </c>
      <c r="F53" s="250"/>
      <c r="G53" s="283">
        <v>1</v>
      </c>
      <c r="H53" s="283"/>
      <c r="I53" s="250" t="s">
        <v>133</v>
      </c>
      <c r="J53" s="276" t="s">
        <v>2109</v>
      </c>
      <c r="K53" s="304" t="s">
        <v>2108</v>
      </c>
      <c r="L53" s="324">
        <f>(68.4/3600*E53/C53)*1.13</f>
        <v>0.38646000000000008</v>
      </c>
      <c r="M53" s="324"/>
      <c r="N53" s="324"/>
      <c r="O53" s="324"/>
      <c r="P53" s="324"/>
      <c r="Q53" s="324"/>
      <c r="R53" s="324"/>
      <c r="S53" s="324"/>
      <c r="T53" s="324"/>
      <c r="U53" s="283">
        <v>15.54</v>
      </c>
      <c r="V53" s="31" t="s">
        <v>1903</v>
      </c>
      <c r="W53" s="250" t="s">
        <v>712</v>
      </c>
      <c r="X53" s="250" t="s">
        <v>2128</v>
      </c>
      <c r="Y53" s="250"/>
      <c r="Z53" s="27" t="s">
        <v>1808</v>
      </c>
      <c r="AA53" s="309" t="s">
        <v>2147</v>
      </c>
      <c r="AB53" s="266">
        <v>45694</v>
      </c>
      <c r="AC53" s="283">
        <v>35000</v>
      </c>
      <c r="AD53" s="250"/>
      <c r="AE53" s="309" t="s">
        <v>1878</v>
      </c>
    </row>
    <row r="54" spans="1:32" ht="20.100000000000001" hidden="1" customHeight="1">
      <c r="A54" s="234">
        <v>52</v>
      </c>
      <c r="B54" s="283">
        <v>2944</v>
      </c>
      <c r="C54" s="283">
        <v>2</v>
      </c>
      <c r="D54" s="283">
        <v>125</v>
      </c>
      <c r="E54" s="283">
        <v>30</v>
      </c>
      <c r="F54" s="327"/>
      <c r="G54" s="283">
        <v>1</v>
      </c>
      <c r="H54" s="283"/>
      <c r="I54" s="250" t="s">
        <v>133</v>
      </c>
      <c r="J54" s="276" t="s">
        <v>591</v>
      </c>
      <c r="K54" s="304" t="s">
        <v>2206</v>
      </c>
      <c r="L54" s="283">
        <v>6.22</v>
      </c>
      <c r="M54" s="294"/>
      <c r="N54" s="294"/>
      <c r="O54" s="294"/>
      <c r="P54" s="294"/>
      <c r="Q54" s="294"/>
      <c r="R54" s="294"/>
      <c r="S54" s="294"/>
      <c r="T54" s="294"/>
      <c r="U54" s="31" t="s">
        <v>2226</v>
      </c>
      <c r="V54" s="250" t="s">
        <v>2122</v>
      </c>
      <c r="W54" s="250" t="s">
        <v>2227</v>
      </c>
      <c r="X54" s="250"/>
      <c r="Y54" s="27" t="s">
        <v>2228</v>
      </c>
      <c r="Z54" s="321" t="s">
        <v>2229</v>
      </c>
      <c r="AA54" s="266">
        <v>45696</v>
      </c>
      <c r="AB54" s="283">
        <v>35000</v>
      </c>
      <c r="AC54" s="250"/>
      <c r="AD54" s="321" t="s">
        <v>2230</v>
      </c>
    </row>
    <row r="55" spans="1:32" ht="20.100000000000001" hidden="1" customHeight="1">
      <c r="A55" s="234">
        <v>53</v>
      </c>
      <c r="B55" s="283">
        <v>5101</v>
      </c>
      <c r="C55" s="294">
        <v>2</v>
      </c>
      <c r="D55" s="294">
        <v>150</v>
      </c>
      <c r="E55" s="294">
        <v>30</v>
      </c>
      <c r="F55" s="250"/>
      <c r="G55" s="283">
        <v>1</v>
      </c>
      <c r="H55" s="283"/>
      <c r="I55" s="250" t="s">
        <v>2018</v>
      </c>
      <c r="J55" s="276" t="s">
        <v>2107</v>
      </c>
      <c r="K55" s="304" t="s">
        <v>2106</v>
      </c>
      <c r="L55" s="324">
        <f>(68.4/3600*E55/C55)*1.13</f>
        <v>0.32205</v>
      </c>
      <c r="M55" s="324"/>
      <c r="N55" s="324"/>
      <c r="O55" s="324"/>
      <c r="P55" s="324"/>
      <c r="Q55" s="324"/>
      <c r="R55" s="324"/>
      <c r="S55" s="324"/>
      <c r="T55" s="324"/>
      <c r="U55" s="283">
        <v>2.88</v>
      </c>
      <c r="V55" s="31" t="s">
        <v>1903</v>
      </c>
      <c r="W55" s="250" t="s">
        <v>2036</v>
      </c>
      <c r="X55" s="250" t="s">
        <v>2125</v>
      </c>
      <c r="Y55" s="250"/>
      <c r="Z55" s="27" t="s">
        <v>1808</v>
      </c>
      <c r="AA55" s="309" t="s">
        <v>2147</v>
      </c>
      <c r="AB55" s="266">
        <v>45694</v>
      </c>
      <c r="AC55" s="283">
        <v>35000</v>
      </c>
      <c r="AD55" s="250"/>
      <c r="AE55" s="309" t="s">
        <v>1878</v>
      </c>
    </row>
    <row r="56" spans="1:32" ht="20.100000000000001" hidden="1" customHeight="1">
      <c r="A56" s="234">
        <v>54</v>
      </c>
      <c r="B56" s="283">
        <v>2921</v>
      </c>
      <c r="C56" s="294">
        <v>8</v>
      </c>
      <c r="D56" s="294">
        <v>60</v>
      </c>
      <c r="E56" s="294">
        <v>20</v>
      </c>
      <c r="F56" s="250"/>
      <c r="G56" s="283">
        <v>1</v>
      </c>
      <c r="H56" s="283"/>
      <c r="I56" s="250" t="s">
        <v>2116</v>
      </c>
      <c r="J56" s="276" t="s">
        <v>1196</v>
      </c>
      <c r="K56" s="304" t="s">
        <v>2219</v>
      </c>
      <c r="L56" s="324">
        <f>(46.3/3600*E56/C56)*1.13</f>
        <v>3.633263888888888E-2</v>
      </c>
      <c r="M56" s="324"/>
      <c r="N56" s="324"/>
      <c r="O56" s="324"/>
      <c r="P56" s="324"/>
      <c r="Q56" s="324"/>
      <c r="R56" s="324"/>
      <c r="S56" s="324"/>
      <c r="T56" s="324"/>
      <c r="U56" s="283">
        <v>0.03</v>
      </c>
      <c r="V56" s="31" t="s">
        <v>1903</v>
      </c>
      <c r="W56" s="250" t="s">
        <v>2123</v>
      </c>
      <c r="X56" s="250" t="s">
        <v>2127</v>
      </c>
      <c r="Y56" s="250"/>
      <c r="Z56" s="27" t="s">
        <v>1808</v>
      </c>
      <c r="AA56" s="309" t="s">
        <v>2147</v>
      </c>
      <c r="AB56" s="266">
        <v>45694</v>
      </c>
      <c r="AC56" s="283">
        <v>60000</v>
      </c>
      <c r="AD56" s="250"/>
      <c r="AE56" s="309" t="s">
        <v>1878</v>
      </c>
    </row>
    <row r="57" spans="1:32" ht="20.100000000000001" hidden="1" customHeight="1">
      <c r="A57" s="234">
        <v>55</v>
      </c>
      <c r="B57" s="319">
        <v>2922</v>
      </c>
      <c r="C57" s="294">
        <v>8</v>
      </c>
      <c r="D57" s="294">
        <v>80</v>
      </c>
      <c r="E57" s="283">
        <v>25</v>
      </c>
      <c r="F57" s="283">
        <v>26</v>
      </c>
      <c r="G57" s="283">
        <v>1</v>
      </c>
      <c r="H57" s="283">
        <v>2</v>
      </c>
      <c r="I57" s="250" t="s">
        <v>2116</v>
      </c>
      <c r="J57" s="276" t="s">
        <v>1220</v>
      </c>
      <c r="K57" s="304" t="s">
        <v>2220</v>
      </c>
      <c r="L57" s="324">
        <f>(46.3/3600*F57/C57)*1.13</f>
        <v>4.7232430555555545E-2</v>
      </c>
      <c r="M57" s="324"/>
      <c r="N57" s="324">
        <f>360/AF57</f>
        <v>1.4772727272727272E-2</v>
      </c>
      <c r="O57" s="324">
        <f>L57+N57</f>
        <v>6.2005157828282816E-2</v>
      </c>
      <c r="P57" s="324"/>
      <c r="Q57" s="324"/>
      <c r="R57" s="324"/>
      <c r="S57" s="324"/>
      <c r="T57" s="324"/>
      <c r="U57" s="283">
        <v>0.35</v>
      </c>
      <c r="V57" s="31" t="s">
        <v>1903</v>
      </c>
      <c r="W57" s="250" t="s">
        <v>2123</v>
      </c>
      <c r="X57" s="250" t="s">
        <v>2126</v>
      </c>
      <c r="Y57" s="317" t="s">
        <v>2215</v>
      </c>
      <c r="Z57" s="27" t="s">
        <v>1808</v>
      </c>
      <c r="AA57" s="309" t="s">
        <v>2147</v>
      </c>
      <c r="AB57" s="266">
        <v>45694</v>
      </c>
      <c r="AC57" s="283">
        <v>60000</v>
      </c>
      <c r="AD57" s="250"/>
      <c r="AE57" s="309" t="s">
        <v>1878</v>
      </c>
      <c r="AF57" s="328">
        <f>(79200/F57)*C57</f>
        <v>24369.23076923077</v>
      </c>
    </row>
    <row r="58" spans="1:32" ht="20.100000000000001" hidden="1" customHeight="1">
      <c r="A58" s="234">
        <v>56</v>
      </c>
      <c r="B58" s="283">
        <v>3465</v>
      </c>
      <c r="C58" s="294">
        <v>2</v>
      </c>
      <c r="D58" s="294">
        <v>230</v>
      </c>
      <c r="E58" s="294">
        <v>28</v>
      </c>
      <c r="F58" s="250"/>
      <c r="G58" s="283">
        <v>2</v>
      </c>
      <c r="H58" s="283"/>
      <c r="I58" s="250" t="s">
        <v>938</v>
      </c>
      <c r="J58" s="273" t="s">
        <v>2163</v>
      </c>
      <c r="K58" s="312" t="s">
        <v>2162</v>
      </c>
      <c r="L58" s="324">
        <f>(80.5/3600*E58/C58)*1.13</f>
        <v>0.35375277777777769</v>
      </c>
      <c r="M58" s="324"/>
      <c r="N58" s="324"/>
      <c r="O58" s="324"/>
      <c r="P58" s="324"/>
      <c r="Q58" s="324"/>
      <c r="R58" s="324"/>
      <c r="S58" s="324"/>
      <c r="T58" s="324"/>
      <c r="U58" s="283"/>
      <c r="V58" s="31" t="s">
        <v>1903</v>
      </c>
      <c r="W58" s="250" t="s">
        <v>942</v>
      </c>
      <c r="X58" s="250"/>
      <c r="Y58" s="250"/>
      <c r="Z58" s="27" t="s">
        <v>1808</v>
      </c>
      <c r="AA58" s="316" t="s">
        <v>1302</v>
      </c>
      <c r="AB58" s="266">
        <v>45694</v>
      </c>
      <c r="AC58" s="294">
        <v>50000</v>
      </c>
      <c r="AD58" s="250"/>
      <c r="AE58" s="250"/>
    </row>
    <row r="59" spans="1:32" ht="20.100000000000001" hidden="1" customHeight="1">
      <c r="A59" s="234">
        <v>57</v>
      </c>
      <c r="B59" s="283">
        <v>3466</v>
      </c>
      <c r="C59" s="294">
        <v>4</v>
      </c>
      <c r="D59" s="294">
        <v>200</v>
      </c>
      <c r="E59" s="294">
        <v>30</v>
      </c>
      <c r="F59" s="250"/>
      <c r="G59" s="283">
        <v>1</v>
      </c>
      <c r="H59" s="283"/>
      <c r="I59" s="250" t="s">
        <v>938</v>
      </c>
      <c r="J59" s="260" t="s">
        <v>2169</v>
      </c>
      <c r="K59" s="304" t="s">
        <v>2168</v>
      </c>
      <c r="L59" s="324">
        <f>(72.8/3600*E59/C59)*1.13</f>
        <v>0.17138333333333333</v>
      </c>
      <c r="M59" s="324"/>
      <c r="N59" s="324"/>
      <c r="O59" s="324"/>
      <c r="P59" s="324"/>
      <c r="Q59" s="324"/>
      <c r="R59" s="324"/>
      <c r="S59" s="324"/>
      <c r="T59" s="324"/>
      <c r="U59" s="283"/>
      <c r="V59" s="31" t="s">
        <v>1903</v>
      </c>
      <c r="W59" s="250" t="s">
        <v>942</v>
      </c>
      <c r="X59" s="250"/>
      <c r="Y59" s="250"/>
      <c r="Z59" s="27" t="s">
        <v>1808</v>
      </c>
      <c r="AA59" s="316" t="s">
        <v>1302</v>
      </c>
      <c r="AB59" s="266">
        <v>45694</v>
      </c>
      <c r="AC59" s="294">
        <v>50000</v>
      </c>
      <c r="AD59" s="250"/>
      <c r="AE59" s="250"/>
    </row>
    <row r="60" spans="1:32" ht="20.100000000000001" hidden="1" customHeight="1">
      <c r="A60" s="234"/>
      <c r="B60" s="283">
        <v>3467</v>
      </c>
      <c r="C60" s="283">
        <v>4</v>
      </c>
      <c r="D60" s="283">
        <v>200</v>
      </c>
      <c r="E60" s="283">
        <v>35</v>
      </c>
      <c r="F60" s="327"/>
      <c r="G60" s="283">
        <v>4</v>
      </c>
      <c r="H60" s="283"/>
      <c r="I60" s="250" t="s">
        <v>938</v>
      </c>
      <c r="J60" s="260" t="s">
        <v>2231</v>
      </c>
      <c r="K60" s="304" t="s">
        <v>2232</v>
      </c>
      <c r="L60" s="283">
        <v>17.600000000000001</v>
      </c>
      <c r="M60" s="294"/>
      <c r="N60" s="294"/>
      <c r="O60" s="294"/>
      <c r="P60" s="294"/>
      <c r="Q60" s="294"/>
      <c r="R60" s="294"/>
      <c r="S60" s="294"/>
      <c r="T60" s="294"/>
      <c r="U60" s="31" t="s">
        <v>1903</v>
      </c>
      <c r="V60" s="250" t="s">
        <v>1055</v>
      </c>
      <c r="W60" s="250"/>
      <c r="X60" s="250"/>
      <c r="Y60" s="27" t="s">
        <v>1808</v>
      </c>
      <c r="Z60" s="321" t="s">
        <v>2233</v>
      </c>
      <c r="AA60" s="266">
        <v>45694</v>
      </c>
      <c r="AB60" s="283">
        <v>50000</v>
      </c>
      <c r="AC60" s="250"/>
      <c r="AD60" s="250"/>
    </row>
    <row r="61" spans="1:32" ht="20.100000000000001" hidden="1" customHeight="1">
      <c r="A61" s="234">
        <v>58</v>
      </c>
      <c r="B61" s="319">
        <v>2971</v>
      </c>
      <c r="C61" s="294">
        <v>8</v>
      </c>
      <c r="D61" s="294">
        <v>125</v>
      </c>
      <c r="E61" s="283">
        <v>25</v>
      </c>
      <c r="F61" s="283">
        <v>29</v>
      </c>
      <c r="G61" s="283">
        <v>2</v>
      </c>
      <c r="H61" s="283">
        <v>2</v>
      </c>
      <c r="I61" s="250" t="s">
        <v>938</v>
      </c>
      <c r="J61" s="260" t="s">
        <v>2200</v>
      </c>
      <c r="K61" s="304" t="s">
        <v>2199</v>
      </c>
      <c r="L61" s="324">
        <f>(57.3/3600*F61/C61)*1.13</f>
        <v>6.5198645833333319E-2</v>
      </c>
      <c r="M61" s="324"/>
      <c r="N61" s="324">
        <f>360/AF61</f>
        <v>1.6477272727272729E-2</v>
      </c>
      <c r="O61" s="324">
        <f>L61+N61</f>
        <v>8.1675918560606048E-2</v>
      </c>
      <c r="P61" s="324"/>
      <c r="Q61" s="324"/>
      <c r="R61" s="324"/>
      <c r="S61" s="324"/>
      <c r="T61" s="324"/>
      <c r="U61" s="283">
        <v>1.6</v>
      </c>
      <c r="V61" s="31" t="s">
        <v>1903</v>
      </c>
      <c r="W61" s="250" t="s">
        <v>1055</v>
      </c>
      <c r="X61" s="250"/>
      <c r="Y61" s="317" t="s">
        <v>2215</v>
      </c>
      <c r="Z61" s="27" t="s">
        <v>1808</v>
      </c>
      <c r="AA61" s="316" t="s">
        <v>1302</v>
      </c>
      <c r="AB61" s="266">
        <v>45694</v>
      </c>
      <c r="AC61" s="283">
        <v>50000</v>
      </c>
      <c r="AD61" s="250"/>
      <c r="AE61" s="250"/>
      <c r="AF61" s="328">
        <f>(79200/F61)*C61</f>
        <v>21848.275862068964</v>
      </c>
    </row>
    <row r="62" spans="1:32" ht="20.100000000000001" hidden="1" customHeight="1">
      <c r="A62" s="234">
        <v>59</v>
      </c>
      <c r="B62" s="283">
        <v>2972</v>
      </c>
      <c r="C62" s="294">
        <v>8</v>
      </c>
      <c r="D62" s="294">
        <v>60</v>
      </c>
      <c r="E62" s="294">
        <v>17</v>
      </c>
      <c r="F62" s="250"/>
      <c r="G62" s="283">
        <v>1</v>
      </c>
      <c r="H62" s="283"/>
      <c r="I62" s="250" t="s">
        <v>938</v>
      </c>
      <c r="J62" s="260" t="s">
        <v>2201</v>
      </c>
      <c r="K62" s="304" t="s">
        <v>2221</v>
      </c>
      <c r="L62" s="324">
        <f>(50.7/3600*E62/C62)*1.13</f>
        <v>3.3817604166666668E-2</v>
      </c>
      <c r="M62" s="324"/>
      <c r="N62" s="324"/>
      <c r="O62" s="324"/>
      <c r="P62" s="324"/>
      <c r="Q62" s="324"/>
      <c r="R62" s="324"/>
      <c r="S62" s="324"/>
      <c r="T62" s="324"/>
      <c r="U62" s="283">
        <v>0.12</v>
      </c>
      <c r="V62" s="31" t="s">
        <v>1903</v>
      </c>
      <c r="W62" s="250" t="s">
        <v>1055</v>
      </c>
      <c r="X62" s="250"/>
      <c r="Y62" s="250"/>
      <c r="Z62" s="27" t="s">
        <v>1808</v>
      </c>
      <c r="AA62" s="316" t="s">
        <v>1302</v>
      </c>
      <c r="AB62" s="266">
        <v>45694</v>
      </c>
      <c r="AC62" s="294">
        <v>50000</v>
      </c>
      <c r="AD62" s="250"/>
      <c r="AE62" s="250"/>
    </row>
    <row r="63" spans="1:32" ht="20.100000000000001" hidden="1" customHeight="1">
      <c r="A63" s="234">
        <v>60</v>
      </c>
      <c r="B63" s="319">
        <v>2973</v>
      </c>
      <c r="C63" s="294">
        <v>8</v>
      </c>
      <c r="D63" s="294">
        <v>125</v>
      </c>
      <c r="E63" s="283">
        <v>25</v>
      </c>
      <c r="F63" s="283">
        <v>25</v>
      </c>
      <c r="G63" s="283">
        <v>1</v>
      </c>
      <c r="H63" s="283">
        <v>1</v>
      </c>
      <c r="I63" s="250" t="s">
        <v>938</v>
      </c>
      <c r="J63" s="260" t="s">
        <v>2203</v>
      </c>
      <c r="K63" s="304" t="s">
        <v>2202</v>
      </c>
      <c r="L63" s="324">
        <f>(57.3/3600*F63/C63)*1.13</f>
        <v>5.6205729166666656E-2</v>
      </c>
      <c r="M63" s="324"/>
      <c r="N63" s="324"/>
      <c r="O63" s="324"/>
      <c r="P63" s="324"/>
      <c r="Q63" s="324"/>
      <c r="R63" s="324"/>
      <c r="S63" s="324"/>
      <c r="T63" s="324"/>
      <c r="U63" s="283">
        <v>1.32</v>
      </c>
      <c r="V63" s="31" t="s">
        <v>1903</v>
      </c>
      <c r="W63" s="250" t="s">
        <v>1738</v>
      </c>
      <c r="X63" s="250"/>
      <c r="Y63" s="317" t="s">
        <v>2215</v>
      </c>
      <c r="Z63" s="27" t="s">
        <v>1808</v>
      </c>
      <c r="AA63" s="316" t="s">
        <v>1302</v>
      </c>
      <c r="AB63" s="266">
        <v>45694</v>
      </c>
      <c r="AC63" s="283">
        <v>50000</v>
      </c>
      <c r="AD63" s="250"/>
      <c r="AE63" s="250"/>
      <c r="AF63" s="328">
        <f>(79200/F63)*C63</f>
        <v>25344</v>
      </c>
    </row>
    <row r="64" spans="1:32" ht="20.100000000000001" hidden="1" customHeight="1">
      <c r="A64" s="234">
        <v>61</v>
      </c>
      <c r="B64" s="283">
        <v>3791</v>
      </c>
      <c r="C64" s="294">
        <v>4</v>
      </c>
      <c r="D64" s="294">
        <v>125</v>
      </c>
      <c r="E64" s="294">
        <v>20</v>
      </c>
      <c r="F64" s="250"/>
      <c r="G64" s="283">
        <v>2</v>
      </c>
      <c r="H64" s="283"/>
      <c r="I64" s="250" t="s">
        <v>2166</v>
      </c>
      <c r="J64" s="260" t="s">
        <v>2165</v>
      </c>
      <c r="K64" s="304" t="s">
        <v>2164</v>
      </c>
      <c r="L64" s="324">
        <f>(57.3/3600*E64/C64)*1.13</f>
        <v>8.9929166666666643E-2</v>
      </c>
      <c r="M64" s="324"/>
      <c r="N64" s="324"/>
      <c r="O64" s="324"/>
      <c r="P64" s="324"/>
      <c r="Q64" s="324"/>
      <c r="R64" s="324"/>
      <c r="S64" s="324"/>
      <c r="T64" s="324"/>
      <c r="U64" s="283"/>
      <c r="V64" s="31" t="s">
        <v>1903</v>
      </c>
      <c r="W64" s="250" t="s">
        <v>2207</v>
      </c>
      <c r="X64" s="250"/>
      <c r="Y64" s="250"/>
      <c r="Z64" s="27" t="s">
        <v>1808</v>
      </c>
      <c r="AA64" s="316" t="s">
        <v>1302</v>
      </c>
      <c r="AB64" s="266">
        <v>45694</v>
      </c>
      <c r="AC64" s="294">
        <v>100000</v>
      </c>
      <c r="AD64" s="250"/>
      <c r="AE64" s="250"/>
    </row>
    <row r="65" spans="1:32" ht="20.100000000000001" hidden="1" customHeight="1">
      <c r="A65" s="234">
        <v>62</v>
      </c>
      <c r="B65" s="283">
        <v>3433</v>
      </c>
      <c r="C65" s="294">
        <v>2</v>
      </c>
      <c r="D65" s="294">
        <v>150</v>
      </c>
      <c r="E65" s="294">
        <v>35</v>
      </c>
      <c r="F65" s="250"/>
      <c r="G65" s="283">
        <v>1</v>
      </c>
      <c r="H65" s="283"/>
      <c r="I65" s="250" t="s">
        <v>882</v>
      </c>
      <c r="J65" s="260" t="s">
        <v>898</v>
      </c>
      <c r="K65" s="304" t="s">
        <v>899</v>
      </c>
      <c r="L65" s="324">
        <f>(68.4/3600*E65/C65)*1.13</f>
        <v>0.37572500000000003</v>
      </c>
      <c r="M65" s="324"/>
      <c r="N65" s="324"/>
      <c r="O65" s="324"/>
      <c r="P65" s="324"/>
      <c r="Q65" s="324"/>
      <c r="R65" s="324"/>
      <c r="S65" s="324"/>
      <c r="T65" s="324"/>
      <c r="U65" s="283"/>
      <c r="V65" s="31" t="s">
        <v>1903</v>
      </c>
      <c r="W65" s="250" t="s">
        <v>901</v>
      </c>
      <c r="X65" s="250"/>
      <c r="Y65" s="250"/>
      <c r="Z65" s="27" t="s">
        <v>1808</v>
      </c>
      <c r="AA65" s="316" t="s">
        <v>1302</v>
      </c>
      <c r="AB65" s="266">
        <v>45694</v>
      </c>
      <c r="AC65" s="294">
        <v>6000</v>
      </c>
      <c r="AD65" s="250"/>
      <c r="AE65" s="250"/>
    </row>
    <row r="66" spans="1:32" ht="20.100000000000001" hidden="1" customHeight="1">
      <c r="A66" s="234">
        <v>63</v>
      </c>
      <c r="B66" s="283">
        <v>3431</v>
      </c>
      <c r="C66" s="294">
        <v>4</v>
      </c>
      <c r="D66" s="294">
        <v>100</v>
      </c>
      <c r="E66" s="294">
        <v>20</v>
      </c>
      <c r="F66" s="250"/>
      <c r="G66" s="283">
        <v>1</v>
      </c>
      <c r="H66" s="283"/>
      <c r="I66" s="250" t="s">
        <v>882</v>
      </c>
      <c r="J66" s="260" t="s">
        <v>898</v>
      </c>
      <c r="K66" s="304" t="s">
        <v>2167</v>
      </c>
      <c r="L66" s="324">
        <f>(52.9/3600*E66/C66)*1.13</f>
        <v>8.3023611111111104E-2</v>
      </c>
      <c r="M66" s="324"/>
      <c r="N66" s="324"/>
      <c r="O66" s="324"/>
      <c r="P66" s="324"/>
      <c r="Q66" s="324"/>
      <c r="R66" s="324"/>
      <c r="S66" s="324"/>
      <c r="T66" s="324"/>
      <c r="U66" s="283"/>
      <c r="V66" s="31" t="s">
        <v>1903</v>
      </c>
      <c r="W66" s="250" t="s">
        <v>901</v>
      </c>
      <c r="X66" s="250"/>
      <c r="Y66" s="250"/>
      <c r="Z66" s="27" t="s">
        <v>1808</v>
      </c>
      <c r="AA66" s="316" t="s">
        <v>1302</v>
      </c>
      <c r="AB66" s="266">
        <v>45694</v>
      </c>
      <c r="AC66" s="294">
        <v>6000</v>
      </c>
      <c r="AD66" s="250"/>
      <c r="AE66" s="250"/>
    </row>
    <row r="67" spans="1:32" ht="20.100000000000001" hidden="1" customHeight="1">
      <c r="A67" s="234">
        <v>64</v>
      </c>
      <c r="B67" s="320">
        <v>2557</v>
      </c>
      <c r="C67" s="294">
        <v>4</v>
      </c>
      <c r="D67" s="294">
        <v>100</v>
      </c>
      <c r="E67" s="283">
        <v>20</v>
      </c>
      <c r="F67" s="283">
        <v>20</v>
      </c>
      <c r="G67" s="283">
        <v>1</v>
      </c>
      <c r="H67" s="283">
        <v>1</v>
      </c>
      <c r="I67" s="250" t="s">
        <v>21</v>
      </c>
      <c r="J67" s="276" t="s">
        <v>2171</v>
      </c>
      <c r="K67" s="304" t="s">
        <v>2170</v>
      </c>
      <c r="L67" s="324">
        <f>(52.9/3600*F67/C67)*1.13</f>
        <v>8.3023611111111104E-2</v>
      </c>
      <c r="M67" s="324"/>
      <c r="N67" s="324"/>
      <c r="O67" s="324"/>
      <c r="P67" s="324"/>
      <c r="Q67" s="324"/>
      <c r="R67" s="324"/>
      <c r="S67" s="324"/>
      <c r="T67" s="324"/>
      <c r="U67" s="283"/>
      <c r="V67" s="31" t="s">
        <v>1903</v>
      </c>
      <c r="W67" s="250" t="s">
        <v>1696</v>
      </c>
      <c r="X67" s="250"/>
      <c r="Y67" s="317" t="s">
        <v>2215</v>
      </c>
      <c r="Z67" s="27" t="s">
        <v>1808</v>
      </c>
      <c r="AA67" s="316" t="s">
        <v>1302</v>
      </c>
      <c r="AB67" s="266">
        <v>45694</v>
      </c>
      <c r="AC67" s="283">
        <v>80000</v>
      </c>
      <c r="AD67" s="250"/>
      <c r="AE67" s="250"/>
      <c r="AF67" s="328">
        <f>(79200/F67)*C67</f>
        <v>15840</v>
      </c>
    </row>
    <row r="68" spans="1:32" ht="20.100000000000001" hidden="1" customHeight="1">
      <c r="A68" s="234">
        <v>65</v>
      </c>
      <c r="B68" s="283">
        <v>1603</v>
      </c>
      <c r="C68" s="294">
        <v>8</v>
      </c>
      <c r="D68" s="294">
        <v>60</v>
      </c>
      <c r="E68" s="294">
        <v>20</v>
      </c>
      <c r="F68" s="250"/>
      <c r="G68" s="283">
        <v>1</v>
      </c>
      <c r="H68" s="283"/>
      <c r="I68" s="250" t="s">
        <v>821</v>
      </c>
      <c r="J68" s="276" t="s">
        <v>971</v>
      </c>
      <c r="K68" s="304">
        <v>101095005006</v>
      </c>
      <c r="L68" s="324">
        <f>(46.3/3600*E68/C68)*1.13</f>
        <v>3.633263888888888E-2</v>
      </c>
      <c r="M68" s="324"/>
      <c r="N68" s="324"/>
      <c r="O68" s="324"/>
      <c r="P68" s="324"/>
      <c r="Q68" s="324"/>
      <c r="R68" s="324"/>
      <c r="S68" s="324"/>
      <c r="T68" s="324"/>
      <c r="U68" s="283"/>
      <c r="V68" s="31" t="s">
        <v>1903</v>
      </c>
      <c r="W68" s="250" t="s">
        <v>1218</v>
      </c>
      <c r="X68" s="250"/>
      <c r="Y68" s="250"/>
      <c r="Z68" s="27" t="s">
        <v>1808</v>
      </c>
      <c r="AA68" s="316" t="s">
        <v>1302</v>
      </c>
      <c r="AB68" s="266">
        <v>45694</v>
      </c>
      <c r="AC68" s="294">
        <v>50000</v>
      </c>
      <c r="AD68" s="250"/>
      <c r="AE68" s="250"/>
    </row>
    <row r="69" spans="1:32" ht="20.100000000000001" hidden="1" customHeight="1">
      <c r="A69" s="234">
        <v>66</v>
      </c>
      <c r="B69" s="319">
        <v>1602</v>
      </c>
      <c r="C69" s="294">
        <v>8</v>
      </c>
      <c r="D69" s="294">
        <v>100</v>
      </c>
      <c r="E69" s="283">
        <v>27</v>
      </c>
      <c r="F69" s="283">
        <v>34</v>
      </c>
      <c r="G69" s="283">
        <v>1</v>
      </c>
      <c r="H69" s="283">
        <v>1</v>
      </c>
      <c r="I69" s="250" t="s">
        <v>821</v>
      </c>
      <c r="J69" s="276" t="s">
        <v>483</v>
      </c>
      <c r="K69" s="304">
        <v>101095005007</v>
      </c>
      <c r="L69" s="324">
        <f>(49/3600*F69/C69)*1.13</f>
        <v>6.5367361111111105E-2</v>
      </c>
      <c r="M69" s="324"/>
      <c r="N69" s="324"/>
      <c r="O69" s="324"/>
      <c r="P69" s="324"/>
      <c r="Q69" s="324"/>
      <c r="R69" s="324"/>
      <c r="S69" s="324"/>
      <c r="T69" s="324"/>
      <c r="U69" s="283"/>
      <c r="V69" s="31" t="s">
        <v>1903</v>
      </c>
      <c r="W69" s="250" t="s">
        <v>1218</v>
      </c>
      <c r="X69" s="250"/>
      <c r="Y69" s="317" t="s">
        <v>2215</v>
      </c>
      <c r="Z69" s="27" t="s">
        <v>1808</v>
      </c>
      <c r="AA69" s="316" t="s">
        <v>1302</v>
      </c>
      <c r="AB69" s="266">
        <v>45694</v>
      </c>
      <c r="AC69" s="283">
        <v>50000</v>
      </c>
      <c r="AD69" s="250"/>
      <c r="AE69" s="250"/>
      <c r="AF69" s="328">
        <f>(79200/F69)*C69</f>
        <v>18635.294117647059</v>
      </c>
    </row>
    <row r="70" spans="1:32" ht="20.100000000000001" hidden="1" customHeight="1">
      <c r="A70" s="234">
        <v>67</v>
      </c>
      <c r="B70" s="283">
        <v>4048</v>
      </c>
      <c r="C70" s="294">
        <v>4</v>
      </c>
      <c r="D70" s="294">
        <v>100</v>
      </c>
      <c r="E70" s="294">
        <v>25</v>
      </c>
      <c r="F70" s="250"/>
      <c r="G70" s="283">
        <v>1</v>
      </c>
      <c r="H70" s="283"/>
      <c r="I70" s="250" t="s">
        <v>882</v>
      </c>
      <c r="J70" s="262" t="s">
        <v>2173</v>
      </c>
      <c r="K70" s="262" t="s">
        <v>2208</v>
      </c>
      <c r="L70" s="324">
        <f>(52.9/3600*E70/C70)*1.13</f>
        <v>0.10377951388888887</v>
      </c>
      <c r="M70" s="324"/>
      <c r="N70" s="324"/>
      <c r="O70" s="324"/>
      <c r="P70" s="324"/>
      <c r="Q70" s="324"/>
      <c r="R70" s="324"/>
      <c r="S70" s="324"/>
      <c r="T70" s="324"/>
      <c r="U70" s="283"/>
      <c r="V70" s="31" t="s">
        <v>1903</v>
      </c>
      <c r="W70" s="250" t="s">
        <v>1729</v>
      </c>
      <c r="X70" s="250"/>
      <c r="Y70" s="250"/>
      <c r="Z70" s="27" t="s">
        <v>1808</v>
      </c>
      <c r="AA70" s="316" t="s">
        <v>1302</v>
      </c>
      <c r="AB70" s="266">
        <v>45694</v>
      </c>
      <c r="AC70" s="294">
        <v>50000</v>
      </c>
      <c r="AD70" s="250"/>
      <c r="AE70" s="250"/>
    </row>
    <row r="71" spans="1:32" ht="20.100000000000001" hidden="1" customHeight="1">
      <c r="A71" s="234">
        <v>68</v>
      </c>
      <c r="B71" s="283">
        <v>4036</v>
      </c>
      <c r="C71" s="294">
        <v>2</v>
      </c>
      <c r="D71" s="294">
        <v>100</v>
      </c>
      <c r="E71" s="294">
        <v>37</v>
      </c>
      <c r="F71" s="250"/>
      <c r="G71" s="283">
        <v>1</v>
      </c>
      <c r="H71" s="283"/>
      <c r="I71" s="250" t="s">
        <v>2176</v>
      </c>
      <c r="J71" s="276" t="s">
        <v>2175</v>
      </c>
      <c r="K71" s="304" t="s">
        <v>2174</v>
      </c>
      <c r="L71" s="324">
        <f>(52.9/3600*E71/C71)*1.13</f>
        <v>0.30718736111111111</v>
      </c>
      <c r="M71" s="324"/>
      <c r="N71" s="324"/>
      <c r="O71" s="324"/>
      <c r="P71" s="324"/>
      <c r="Q71" s="324"/>
      <c r="R71" s="324"/>
      <c r="S71" s="324"/>
      <c r="T71" s="324"/>
      <c r="U71" s="283"/>
      <c r="V71" s="31" t="s">
        <v>1903</v>
      </c>
      <c r="W71" s="250" t="s">
        <v>2209</v>
      </c>
      <c r="X71" s="250"/>
      <c r="Y71" s="250"/>
      <c r="Z71" s="27" t="s">
        <v>1808</v>
      </c>
      <c r="AA71" s="316" t="s">
        <v>1302</v>
      </c>
      <c r="AB71" s="266">
        <v>45694</v>
      </c>
      <c r="AC71" s="294">
        <v>50000</v>
      </c>
      <c r="AD71" s="250"/>
      <c r="AE71" s="250"/>
    </row>
    <row r="72" spans="1:32" ht="20.100000000000001" hidden="1" customHeight="1">
      <c r="A72" s="234">
        <v>69</v>
      </c>
      <c r="B72" s="283">
        <v>4038</v>
      </c>
      <c r="C72" s="294">
        <v>8</v>
      </c>
      <c r="D72" s="294">
        <v>100</v>
      </c>
      <c r="E72" s="294">
        <v>21</v>
      </c>
      <c r="F72" s="250"/>
      <c r="G72" s="283">
        <v>1</v>
      </c>
      <c r="H72" s="283">
        <v>1</v>
      </c>
      <c r="I72" s="250" t="s">
        <v>2176</v>
      </c>
      <c r="J72" s="276" t="s">
        <v>2178</v>
      </c>
      <c r="K72" s="304" t="s">
        <v>2177</v>
      </c>
      <c r="L72" s="324">
        <f>(52.9/3600*E72/C72)*1.13</f>
        <v>4.3587395833333327E-2</v>
      </c>
      <c r="M72" s="324"/>
      <c r="N72" s="324"/>
      <c r="O72" s="324"/>
      <c r="P72" s="324"/>
      <c r="Q72" s="324"/>
      <c r="R72" s="324"/>
      <c r="S72" s="324"/>
      <c r="T72" s="324"/>
      <c r="U72" s="283"/>
      <c r="V72" s="31" t="s">
        <v>1903</v>
      </c>
      <c r="W72" s="250" t="s">
        <v>2209</v>
      </c>
      <c r="X72" s="250"/>
      <c r="Y72" s="250"/>
      <c r="Z72" s="27" t="s">
        <v>1808</v>
      </c>
      <c r="AA72" s="316" t="s">
        <v>1302</v>
      </c>
      <c r="AB72" s="266">
        <v>45694</v>
      </c>
      <c r="AC72" s="294">
        <v>50000</v>
      </c>
      <c r="AD72" s="250"/>
      <c r="AE72" s="250"/>
    </row>
    <row r="73" spans="1:32" ht="20.100000000000001" hidden="1" customHeight="1">
      <c r="A73" s="234">
        <v>70</v>
      </c>
      <c r="B73" s="283">
        <v>4035</v>
      </c>
      <c r="C73" s="294">
        <v>4</v>
      </c>
      <c r="D73" s="294">
        <v>150</v>
      </c>
      <c r="E73" s="294">
        <v>40</v>
      </c>
      <c r="F73" s="250"/>
      <c r="G73" s="283">
        <v>2</v>
      </c>
      <c r="H73" s="283"/>
      <c r="I73" s="250" t="s">
        <v>2176</v>
      </c>
      <c r="J73" s="276" t="s">
        <v>822</v>
      </c>
      <c r="K73" s="304" t="s">
        <v>2189</v>
      </c>
      <c r="L73" s="324">
        <f>(68.4/3600*E73/C73)*1.13</f>
        <v>0.2147</v>
      </c>
      <c r="M73" s="324"/>
      <c r="N73" s="324"/>
      <c r="O73" s="324"/>
      <c r="P73" s="324"/>
      <c r="Q73" s="324"/>
      <c r="R73" s="324"/>
      <c r="S73" s="324"/>
      <c r="T73" s="324"/>
      <c r="U73" s="283"/>
      <c r="V73" s="31" t="s">
        <v>1903</v>
      </c>
      <c r="W73" s="250" t="s">
        <v>2209</v>
      </c>
      <c r="X73" s="250"/>
      <c r="Y73" s="250"/>
      <c r="Z73" s="27" t="s">
        <v>1808</v>
      </c>
      <c r="AA73" s="316" t="s">
        <v>1302</v>
      </c>
      <c r="AB73" s="266">
        <v>45694</v>
      </c>
      <c r="AC73" s="294">
        <v>50000</v>
      </c>
      <c r="AD73" s="250"/>
      <c r="AE73" s="250"/>
    </row>
    <row r="74" spans="1:32" ht="20.100000000000001" hidden="1" customHeight="1">
      <c r="A74" s="234">
        <v>70</v>
      </c>
      <c r="B74" s="283">
        <v>4791</v>
      </c>
      <c r="C74" s="294">
        <v>1</v>
      </c>
      <c r="D74" s="294">
        <v>150</v>
      </c>
      <c r="E74" s="294">
        <v>65</v>
      </c>
      <c r="F74" s="250"/>
      <c r="G74" s="283">
        <v>2</v>
      </c>
      <c r="H74" s="283"/>
      <c r="I74" s="250" t="s">
        <v>2181</v>
      </c>
      <c r="J74" s="276" t="s">
        <v>2180</v>
      </c>
      <c r="K74" s="304" t="s">
        <v>2224</v>
      </c>
      <c r="L74" s="324">
        <f>(68.4/3600*E74/C74)*1.13</f>
        <v>1.3955500000000001</v>
      </c>
      <c r="M74" s="324"/>
      <c r="N74" s="324"/>
      <c r="O74" s="324"/>
      <c r="P74" s="324"/>
      <c r="Q74" s="324"/>
      <c r="R74" s="324"/>
      <c r="S74" s="324"/>
      <c r="T74" s="324"/>
      <c r="U74" s="283"/>
      <c r="V74" s="31" t="s">
        <v>1903</v>
      </c>
      <c r="W74" s="250" t="s">
        <v>2210</v>
      </c>
      <c r="X74" s="250"/>
      <c r="Y74" s="250"/>
      <c r="Z74" s="27" t="s">
        <v>1808</v>
      </c>
      <c r="AA74" s="316" t="s">
        <v>1302</v>
      </c>
      <c r="AB74" s="266">
        <v>45694</v>
      </c>
      <c r="AC74" s="294">
        <v>3000</v>
      </c>
      <c r="AD74" s="250"/>
      <c r="AE74" s="250"/>
    </row>
    <row r="75" spans="1:32" ht="20.100000000000001" hidden="1" customHeight="1">
      <c r="A75" s="234">
        <v>71</v>
      </c>
      <c r="B75" s="283">
        <v>3703</v>
      </c>
      <c r="C75" s="294">
        <v>2</v>
      </c>
      <c r="D75" s="294">
        <v>300</v>
      </c>
      <c r="E75" s="294">
        <v>28</v>
      </c>
      <c r="F75" s="250"/>
      <c r="G75" s="283">
        <v>1</v>
      </c>
      <c r="H75" s="283"/>
      <c r="I75" s="250" t="s">
        <v>2184</v>
      </c>
      <c r="J75" s="276" t="s">
        <v>2183</v>
      </c>
      <c r="K75" s="304" t="s">
        <v>2182</v>
      </c>
      <c r="L75" s="324">
        <f>(101.4/3600*E75/C75)*1.13</f>
        <v>0.44559666666666664</v>
      </c>
      <c r="M75" s="324"/>
      <c r="N75" s="324"/>
      <c r="O75" s="324"/>
      <c r="P75" s="324"/>
      <c r="Q75" s="324"/>
      <c r="R75" s="324"/>
      <c r="S75" s="324"/>
      <c r="T75" s="324"/>
      <c r="U75" s="283"/>
      <c r="V75" s="31" t="s">
        <v>1903</v>
      </c>
      <c r="W75" s="250" t="s">
        <v>1300</v>
      </c>
      <c r="X75" s="250"/>
      <c r="Y75" s="250"/>
      <c r="Z75" s="27" t="s">
        <v>1808</v>
      </c>
      <c r="AA75" s="316" t="s">
        <v>1302</v>
      </c>
      <c r="AB75" s="266">
        <v>45694</v>
      </c>
      <c r="AC75" s="294">
        <v>50000</v>
      </c>
      <c r="AD75" s="250"/>
      <c r="AE75" s="250"/>
    </row>
    <row r="76" spans="1:32" ht="20.100000000000001" hidden="1" customHeight="1">
      <c r="A76" s="234">
        <v>72</v>
      </c>
      <c r="B76" s="283">
        <v>3742</v>
      </c>
      <c r="C76" s="294">
        <v>4</v>
      </c>
      <c r="D76" s="294">
        <v>150</v>
      </c>
      <c r="E76" s="294">
        <v>30</v>
      </c>
      <c r="F76" s="250"/>
      <c r="G76" s="283">
        <v>1</v>
      </c>
      <c r="H76" s="283"/>
      <c r="I76" s="250" t="s">
        <v>2093</v>
      </c>
      <c r="J76" s="276" t="s">
        <v>2186</v>
      </c>
      <c r="K76" s="304" t="s">
        <v>2225</v>
      </c>
      <c r="L76" s="324">
        <f>(68.4/3600*E76/C76)*1.13</f>
        <v>0.161025</v>
      </c>
      <c r="M76" s="324"/>
      <c r="N76" s="324"/>
      <c r="O76" s="324"/>
      <c r="P76" s="324"/>
      <c r="Q76" s="324"/>
      <c r="R76" s="324"/>
      <c r="S76" s="324"/>
      <c r="T76" s="324"/>
      <c r="U76" s="283"/>
      <c r="V76" s="31" t="s">
        <v>1903</v>
      </c>
      <c r="W76" s="250" t="s">
        <v>2211</v>
      </c>
      <c r="X76" s="250"/>
      <c r="Y76" s="250"/>
      <c r="Z76" s="27" t="s">
        <v>1808</v>
      </c>
      <c r="AA76" s="316" t="s">
        <v>1302</v>
      </c>
      <c r="AB76" s="266">
        <v>45694</v>
      </c>
      <c r="AC76" s="294">
        <v>8000</v>
      </c>
      <c r="AD76" s="250"/>
      <c r="AE76" s="250"/>
    </row>
    <row r="77" spans="1:32" ht="20.100000000000001" hidden="1" customHeight="1">
      <c r="A77" s="234">
        <v>73</v>
      </c>
      <c r="B77" s="283">
        <v>715</v>
      </c>
      <c r="C77" s="294">
        <v>8</v>
      </c>
      <c r="D77" s="294">
        <v>125</v>
      </c>
      <c r="E77" s="294">
        <v>30</v>
      </c>
      <c r="F77" s="250"/>
      <c r="G77" s="283">
        <v>1</v>
      </c>
      <c r="H77" s="283"/>
      <c r="I77" s="250" t="s">
        <v>2188</v>
      </c>
      <c r="J77" s="276" t="s">
        <v>2187</v>
      </c>
      <c r="K77" s="304">
        <v>101004001002</v>
      </c>
      <c r="L77" s="324">
        <f>(51.2/3600*E77/C77)*1.13</f>
        <v>6.0266666666666663E-2</v>
      </c>
      <c r="M77" s="324"/>
      <c r="N77" s="324"/>
      <c r="O77" s="324"/>
      <c r="P77" s="324"/>
      <c r="Q77" s="324"/>
      <c r="R77" s="324"/>
      <c r="S77" s="324"/>
      <c r="T77" s="324"/>
      <c r="U77" s="283"/>
      <c r="V77" s="31" t="s">
        <v>1903</v>
      </c>
      <c r="W77" s="250" t="s">
        <v>2212</v>
      </c>
      <c r="X77" s="250"/>
      <c r="Y77" s="250"/>
      <c r="Z77" s="27" t="s">
        <v>1808</v>
      </c>
      <c r="AA77" s="316" t="s">
        <v>1302</v>
      </c>
      <c r="AB77" s="266">
        <v>45694</v>
      </c>
      <c r="AC77" s="294">
        <v>60000</v>
      </c>
      <c r="AD77" s="250"/>
      <c r="AE77" s="250"/>
    </row>
    <row r="78" spans="1:32" ht="20.100000000000001" hidden="1" customHeight="1">
      <c r="A78" s="234">
        <v>74</v>
      </c>
      <c r="B78" s="283">
        <v>716</v>
      </c>
      <c r="C78" s="294">
        <v>8</v>
      </c>
      <c r="D78" s="294">
        <v>125</v>
      </c>
      <c r="E78" s="294">
        <v>30</v>
      </c>
      <c r="F78" s="250"/>
      <c r="G78" s="283">
        <v>1</v>
      </c>
      <c r="H78" s="283"/>
      <c r="I78" s="250" t="s">
        <v>2188</v>
      </c>
      <c r="J78" s="276" t="s">
        <v>2193</v>
      </c>
      <c r="K78" s="304">
        <v>101004001001</v>
      </c>
      <c r="L78" s="324">
        <f>(51.2/3600*E78/C78)*1.13</f>
        <v>6.0266666666666663E-2</v>
      </c>
      <c r="M78" s="324"/>
      <c r="N78" s="324"/>
      <c r="O78" s="324"/>
      <c r="P78" s="324"/>
      <c r="Q78" s="324"/>
      <c r="R78" s="324"/>
      <c r="S78" s="324"/>
      <c r="T78" s="324"/>
      <c r="U78" s="283"/>
      <c r="V78" s="31" t="s">
        <v>1903</v>
      </c>
      <c r="W78" s="250" t="s">
        <v>2212</v>
      </c>
      <c r="X78" s="250"/>
      <c r="Y78" s="250"/>
      <c r="Z78" s="27" t="s">
        <v>1808</v>
      </c>
      <c r="AA78" s="316" t="s">
        <v>1302</v>
      </c>
      <c r="AB78" s="266">
        <v>45694</v>
      </c>
      <c r="AC78" s="294">
        <v>60000</v>
      </c>
      <c r="AD78" s="250"/>
      <c r="AE78" s="250"/>
    </row>
    <row r="79" spans="1:32" ht="20.100000000000001" hidden="1" customHeight="1">
      <c r="A79" s="234">
        <v>75</v>
      </c>
      <c r="B79" s="283">
        <v>3771</v>
      </c>
      <c r="C79" s="294">
        <v>2</v>
      </c>
      <c r="D79" s="294">
        <v>150</v>
      </c>
      <c r="E79" s="294">
        <v>30</v>
      </c>
      <c r="F79" s="250"/>
      <c r="G79" s="283">
        <v>1</v>
      </c>
      <c r="H79" s="283"/>
      <c r="I79" s="250" t="s">
        <v>2093</v>
      </c>
      <c r="J79" s="277" t="s">
        <v>2195</v>
      </c>
      <c r="K79" s="315" t="s">
        <v>2194</v>
      </c>
      <c r="L79" s="323">
        <f>(68.4/3600*E79/C79)*1.13</f>
        <v>0.32205</v>
      </c>
      <c r="M79" s="323"/>
      <c r="N79" s="323"/>
      <c r="O79" s="323"/>
      <c r="P79" s="323"/>
      <c r="Q79" s="323"/>
      <c r="R79" s="323"/>
      <c r="S79" s="323"/>
      <c r="T79" s="323"/>
      <c r="U79" s="283"/>
      <c r="V79" s="31" t="s">
        <v>1903</v>
      </c>
      <c r="W79" s="250" t="s">
        <v>2213</v>
      </c>
      <c r="X79" s="250"/>
      <c r="Y79" s="250"/>
      <c r="Z79" s="27" t="s">
        <v>1808</v>
      </c>
      <c r="AA79" s="316" t="s">
        <v>1302</v>
      </c>
      <c r="AB79" s="266">
        <v>45694</v>
      </c>
      <c r="AC79" s="294">
        <v>9000</v>
      </c>
      <c r="AD79" s="250"/>
      <c r="AE79" s="250"/>
    </row>
    <row r="80" spans="1:32" ht="20.100000000000001" hidden="1" customHeight="1">
      <c r="A80" s="234">
        <v>76</v>
      </c>
      <c r="B80" s="319">
        <v>3772</v>
      </c>
      <c r="C80" s="294">
        <v>2</v>
      </c>
      <c r="D80" s="294">
        <v>150</v>
      </c>
      <c r="E80" s="283">
        <v>32</v>
      </c>
      <c r="F80" s="283">
        <v>32</v>
      </c>
      <c r="G80" s="283">
        <v>1</v>
      </c>
      <c r="H80" s="283">
        <v>1</v>
      </c>
      <c r="I80" s="250" t="s">
        <v>2093</v>
      </c>
      <c r="J80" s="278" t="s">
        <v>2205</v>
      </c>
      <c r="K80" s="306" t="s">
        <v>2204</v>
      </c>
      <c r="L80" s="323">
        <f>(68.4/3600*F80/C80)*1.13</f>
        <v>0.34352000000000005</v>
      </c>
      <c r="M80" s="323"/>
      <c r="N80" s="323"/>
      <c r="O80" s="323"/>
      <c r="P80" s="323"/>
      <c r="Q80" s="323"/>
      <c r="R80" s="323"/>
      <c r="S80" s="323"/>
      <c r="T80" s="323"/>
      <c r="U80" s="283"/>
      <c r="V80" s="31" t="s">
        <v>1903</v>
      </c>
      <c r="W80" s="250" t="s">
        <v>2214</v>
      </c>
      <c r="X80" s="250"/>
      <c r="Y80" s="317" t="s">
        <v>2215</v>
      </c>
      <c r="Z80" s="27" t="s">
        <v>1808</v>
      </c>
      <c r="AA80" s="316" t="s">
        <v>1302</v>
      </c>
      <c r="AB80" s="266">
        <v>45694</v>
      </c>
      <c r="AC80" s="283">
        <v>9000</v>
      </c>
      <c r="AD80" s="250"/>
      <c r="AE80" s="250"/>
      <c r="AF80" s="328">
        <f>(79200/F80)*C80</f>
        <v>4950</v>
      </c>
    </row>
    <row r="81" spans="1:31" ht="20.100000000000001" hidden="1" customHeight="1">
      <c r="A81" s="250"/>
      <c r="B81" s="283"/>
      <c r="C81" s="294"/>
      <c r="D81" s="294"/>
      <c r="E81" s="294"/>
      <c r="F81" s="250"/>
      <c r="G81" s="294"/>
      <c r="H81" s="283"/>
      <c r="I81" s="250"/>
      <c r="J81" s="250"/>
      <c r="K81" s="294"/>
      <c r="L81" s="283"/>
      <c r="M81" s="294"/>
      <c r="N81" s="294"/>
      <c r="O81" s="294"/>
      <c r="P81" s="294"/>
      <c r="Q81" s="294"/>
      <c r="R81" s="294"/>
      <c r="S81" s="294"/>
      <c r="T81" s="294"/>
      <c r="U81" s="283"/>
      <c r="V81" s="250"/>
      <c r="W81" s="250"/>
      <c r="X81" s="250"/>
      <c r="Y81" s="250"/>
      <c r="Z81" s="313"/>
      <c r="AA81" s="250"/>
      <c r="AB81" s="314"/>
      <c r="AC81" s="283"/>
      <c r="AD81" s="250"/>
      <c r="AE81" s="250"/>
    </row>
    <row r="82" spans="1:31" ht="20.100000000000001" hidden="1" customHeight="1">
      <c r="A82" s="250"/>
      <c r="B82" s="283"/>
      <c r="C82" s="294"/>
      <c r="D82" s="294"/>
      <c r="E82" s="294"/>
      <c r="F82" s="250"/>
      <c r="G82" s="294"/>
      <c r="H82" s="283"/>
      <c r="I82" s="250"/>
      <c r="J82" s="250"/>
      <c r="K82" s="294"/>
      <c r="L82" s="283"/>
      <c r="M82" s="294"/>
      <c r="N82" s="294"/>
      <c r="O82" s="294"/>
      <c r="P82" s="294"/>
      <c r="Q82" s="294"/>
      <c r="R82" s="294"/>
      <c r="S82" s="294"/>
      <c r="T82" s="294"/>
      <c r="U82" s="283"/>
      <c r="V82" s="250"/>
      <c r="W82" s="250"/>
      <c r="X82" s="250"/>
      <c r="Y82" s="250"/>
      <c r="Z82" s="313"/>
      <c r="AA82" s="250"/>
      <c r="AB82" s="314"/>
      <c r="AC82" s="294"/>
      <c r="AD82" s="250"/>
      <c r="AE82" s="250"/>
    </row>
    <row r="83" spans="1:31" ht="20.100000000000001" hidden="1" customHeight="1">
      <c r="A83" s="250"/>
      <c r="B83" s="283"/>
      <c r="C83" s="294"/>
      <c r="D83" s="294"/>
      <c r="E83" s="294"/>
      <c r="F83" s="250"/>
      <c r="G83" s="294"/>
      <c r="I83" s="250"/>
      <c r="J83" s="250"/>
      <c r="K83" s="294"/>
      <c r="L83" s="283"/>
      <c r="M83" s="294"/>
      <c r="N83" s="294"/>
      <c r="O83" s="294"/>
      <c r="P83" s="294"/>
      <c r="Q83" s="294"/>
      <c r="R83" s="294"/>
      <c r="S83" s="294"/>
      <c r="T83" s="294"/>
      <c r="U83" s="283"/>
      <c r="V83" s="250"/>
      <c r="W83" s="250"/>
      <c r="X83" s="250"/>
      <c r="Y83" s="250"/>
      <c r="Z83" s="313"/>
      <c r="AA83" s="250"/>
      <c r="AB83" s="314"/>
      <c r="AC83" s="294"/>
      <c r="AD83" s="250"/>
      <c r="AE83" s="250"/>
    </row>
    <row r="84" spans="1:31" ht="20.100000000000001" hidden="1" customHeight="1">
      <c r="A84" s="250"/>
      <c r="B84" s="283"/>
      <c r="C84" s="294"/>
      <c r="D84" s="294"/>
      <c r="E84" s="294"/>
      <c r="F84" s="250"/>
      <c r="G84" s="294"/>
      <c r="I84" s="250"/>
      <c r="J84" s="250"/>
      <c r="K84" s="294"/>
      <c r="L84" s="283"/>
      <c r="M84" s="294"/>
      <c r="N84" s="294"/>
      <c r="O84" s="294"/>
      <c r="P84" s="294"/>
      <c r="Q84" s="294"/>
      <c r="R84" s="294"/>
      <c r="S84" s="294"/>
      <c r="T84" s="294"/>
      <c r="U84" s="283"/>
      <c r="V84" s="250"/>
      <c r="W84" s="250"/>
      <c r="X84" s="250"/>
      <c r="Y84" s="250"/>
      <c r="Z84" s="313"/>
      <c r="AA84" s="250"/>
      <c r="AB84" s="314"/>
      <c r="AC84" s="294"/>
      <c r="AD84" s="250"/>
      <c r="AE84" s="250"/>
    </row>
    <row r="85" spans="1:31" ht="20.100000000000001" hidden="1" customHeight="1">
      <c r="A85" s="250"/>
      <c r="B85" s="283"/>
      <c r="C85" s="294"/>
      <c r="D85" s="294"/>
      <c r="E85" s="294"/>
      <c r="F85" s="250"/>
      <c r="G85" s="294"/>
      <c r="I85" s="250"/>
      <c r="J85" s="250"/>
      <c r="K85" s="294"/>
      <c r="L85" s="283"/>
      <c r="M85" s="294"/>
      <c r="N85" s="294"/>
      <c r="O85" s="294"/>
      <c r="P85" s="294"/>
      <c r="Q85" s="294"/>
      <c r="R85" s="294"/>
      <c r="S85" s="294"/>
      <c r="T85" s="294"/>
      <c r="U85" s="283"/>
      <c r="V85" s="250"/>
      <c r="W85" s="250"/>
      <c r="X85" s="250"/>
      <c r="Y85" s="250"/>
      <c r="Z85" s="313"/>
      <c r="AA85" s="250"/>
      <c r="AB85" s="314"/>
      <c r="AC85" s="294"/>
      <c r="AD85" s="250"/>
      <c r="AE85" s="250"/>
    </row>
    <row r="86" spans="1:31" ht="20.100000000000001" hidden="1" customHeight="1">
      <c r="A86" s="250"/>
      <c r="B86" s="283"/>
      <c r="C86" s="294"/>
      <c r="D86" s="294"/>
      <c r="E86" s="294"/>
      <c r="F86" s="250"/>
      <c r="G86" s="294"/>
      <c r="I86" s="250"/>
      <c r="J86" s="250"/>
      <c r="K86" s="294"/>
      <c r="L86" s="283"/>
      <c r="M86" s="294"/>
      <c r="N86" s="294"/>
      <c r="O86" s="294"/>
      <c r="P86" s="294"/>
      <c r="Q86" s="294"/>
      <c r="R86" s="294"/>
      <c r="S86" s="294"/>
      <c r="T86" s="294"/>
      <c r="U86" s="283"/>
      <c r="V86" s="250"/>
      <c r="W86" s="250"/>
      <c r="X86" s="250"/>
      <c r="Y86" s="250"/>
      <c r="Z86" s="313"/>
      <c r="AA86" s="250"/>
      <c r="AB86" s="314"/>
      <c r="AC86" s="294"/>
      <c r="AD86" s="250"/>
      <c r="AE86" s="250"/>
    </row>
    <row r="87" spans="1:31" ht="20.100000000000001" customHeight="1"/>
    <row r="88" spans="1:31" ht="20.100000000000001" customHeight="1"/>
    <row r="89" spans="1:31" ht="20.100000000000001" customHeight="1"/>
  </sheetData>
  <autoFilter ref="A1:AE80"/>
  <mergeCells count="3">
    <mergeCell ref="B20:B21"/>
    <mergeCell ref="G20:G21"/>
    <mergeCell ref="H20:H2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view="pageBreakPreview" topLeftCell="A13" zoomScale="85" zoomScaleNormal="70" zoomScaleSheetLayoutView="85" workbookViewId="0">
      <pane xSplit="13" topLeftCell="N1" activePane="topRight" state="frozen"/>
      <selection pane="topRight" activeCell="J34" sqref="J34"/>
    </sheetView>
  </sheetViews>
  <sheetFormatPr defaultColWidth="9" defaultRowHeight="14.25"/>
  <cols>
    <col min="1" max="1" width="4.5" style="235" customWidth="1"/>
    <col min="2" max="2" width="9.87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hidden="1" customWidth="1"/>
    <col min="7" max="7" width="5.5" style="295" customWidth="1"/>
    <col min="8" max="8" width="5.625" style="301" customWidth="1"/>
    <col min="9" max="9" width="10.5" style="235" customWidth="1"/>
    <col min="10" max="10" width="23.625" style="235" customWidth="1"/>
    <col min="11" max="11" width="17.5" style="295" customWidth="1"/>
    <col min="12" max="12" width="14" style="301" customWidth="1"/>
    <col min="13" max="13" width="9.25" style="301" customWidth="1"/>
    <col min="14" max="14" width="9.5" style="235" customWidth="1"/>
    <col min="15" max="15" width="31.5" style="235" customWidth="1"/>
    <col min="16" max="16" width="15" style="235" customWidth="1"/>
    <col min="17" max="17" width="10.5" style="235" customWidth="1"/>
    <col min="18" max="18" width="15.875" style="264" customWidth="1"/>
    <col min="19" max="19" width="13.25" style="235" customWidth="1"/>
    <col min="20" max="20" width="10.25" style="267" customWidth="1"/>
    <col min="21" max="21" width="11.25" style="295" customWidth="1"/>
    <col min="22" max="22" width="11" style="235" customWidth="1"/>
    <col min="23" max="23" width="9" style="235"/>
    <col min="24" max="24" width="10" style="235" customWidth="1"/>
    <col min="25" max="16384" width="9" style="235"/>
  </cols>
  <sheetData>
    <row r="1" spans="1:24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6" t="s">
        <v>2216</v>
      </c>
      <c r="M1" s="298" t="s">
        <v>8</v>
      </c>
      <c r="N1" s="230" t="s">
        <v>9</v>
      </c>
      <c r="O1" s="231" t="s">
        <v>10</v>
      </c>
      <c r="P1" s="228" t="s">
        <v>11</v>
      </c>
      <c r="Q1" s="228" t="s">
        <v>14</v>
      </c>
      <c r="R1" s="174" t="s">
        <v>15</v>
      </c>
      <c r="S1" s="228" t="s">
        <v>16</v>
      </c>
      <c r="T1" s="265" t="s">
        <v>17</v>
      </c>
      <c r="U1" s="286" t="s">
        <v>18</v>
      </c>
      <c r="V1" s="233" t="s">
        <v>19</v>
      </c>
      <c r="W1" s="234" t="s">
        <v>1762</v>
      </c>
    </row>
    <row r="2" spans="1:24" ht="20.100000000000001" customHeight="1">
      <c r="A2" s="234">
        <v>1</v>
      </c>
      <c r="B2" s="335" t="s">
        <v>1896</v>
      </c>
      <c r="C2" s="335">
        <v>2</v>
      </c>
      <c r="D2" s="335">
        <v>150</v>
      </c>
      <c r="E2" s="335">
        <v>24</v>
      </c>
      <c r="F2" s="234">
        <v>24</v>
      </c>
      <c r="G2" s="335">
        <v>1</v>
      </c>
      <c r="H2" s="335">
        <v>2</v>
      </c>
      <c r="I2" s="334" t="s">
        <v>1694</v>
      </c>
      <c r="J2" s="2" t="s">
        <v>434</v>
      </c>
      <c r="K2" s="288" t="s">
        <v>1944</v>
      </c>
      <c r="L2" s="323">
        <f>(68.4/3600*F2/C2)*1.13</f>
        <v>0.25764000000000004</v>
      </c>
      <c r="M2" s="300">
        <v>7.24</v>
      </c>
      <c r="N2" s="31">
        <v>1.35</v>
      </c>
      <c r="O2" s="8" t="s">
        <v>182</v>
      </c>
      <c r="P2" s="334" t="s">
        <v>1757</v>
      </c>
      <c r="Q2" s="271"/>
      <c r="R2" s="27" t="s">
        <v>1812</v>
      </c>
      <c r="S2" s="334" t="s">
        <v>1798</v>
      </c>
      <c r="T2" s="266" t="s">
        <v>1975</v>
      </c>
      <c r="U2" s="335">
        <v>22000</v>
      </c>
      <c r="V2" s="334" t="s">
        <v>1876</v>
      </c>
      <c r="W2" s="334" t="s">
        <v>1764</v>
      </c>
    </row>
    <row r="3" spans="1:24" ht="20.100000000000001" customHeight="1">
      <c r="A3" s="234">
        <v>2</v>
      </c>
      <c r="B3" s="335" t="s">
        <v>1939</v>
      </c>
      <c r="C3" s="335">
        <v>2</v>
      </c>
      <c r="D3" s="335">
        <v>125</v>
      </c>
      <c r="E3" s="335">
        <v>26</v>
      </c>
      <c r="F3" s="234">
        <v>26</v>
      </c>
      <c r="G3" s="335">
        <v>1</v>
      </c>
      <c r="H3" s="335">
        <v>1</v>
      </c>
      <c r="I3" s="334" t="s">
        <v>1946</v>
      </c>
      <c r="J3" s="2" t="s">
        <v>924</v>
      </c>
      <c r="K3" s="288" t="s">
        <v>1947</v>
      </c>
      <c r="L3" s="323">
        <f>(57.3/3600*F3/C3)*1.13</f>
        <v>0.23381583333333331</v>
      </c>
      <c r="M3" s="300" t="s">
        <v>926</v>
      </c>
      <c r="N3" s="31">
        <v>4.5</v>
      </c>
      <c r="O3" s="8" t="s">
        <v>927</v>
      </c>
      <c r="P3" s="334" t="s">
        <v>1940</v>
      </c>
      <c r="Q3" s="334"/>
      <c r="R3" s="27" t="s">
        <v>1808</v>
      </c>
      <c r="S3" s="334" t="s">
        <v>929</v>
      </c>
      <c r="T3" s="266">
        <v>45293</v>
      </c>
      <c r="U3" s="335">
        <v>5000</v>
      </c>
      <c r="V3" s="334"/>
      <c r="W3" s="334"/>
    </row>
    <row r="4" spans="1:24" ht="20.100000000000001" customHeight="1">
      <c r="A4" s="234">
        <v>3</v>
      </c>
      <c r="B4" s="329">
        <v>2931</v>
      </c>
      <c r="C4" s="335">
        <v>16</v>
      </c>
      <c r="D4" s="335">
        <v>150</v>
      </c>
      <c r="E4" s="335">
        <v>23</v>
      </c>
      <c r="F4" s="234">
        <v>23</v>
      </c>
      <c r="G4" s="335">
        <v>1</v>
      </c>
      <c r="H4" s="335">
        <v>1</v>
      </c>
      <c r="I4" s="334" t="s">
        <v>1907</v>
      </c>
      <c r="J4" s="331" t="s">
        <v>1880</v>
      </c>
      <c r="K4" s="288" t="s">
        <v>1912</v>
      </c>
      <c r="L4" s="323">
        <f>(68.4/3600*F4/C4)*1.13</f>
        <v>3.0863125000000002E-2</v>
      </c>
      <c r="M4" s="300">
        <v>2.34</v>
      </c>
      <c r="N4" s="31" t="s">
        <v>1903</v>
      </c>
      <c r="O4" s="8" t="s">
        <v>1881</v>
      </c>
      <c r="P4" s="250"/>
      <c r="Q4" s="271" t="s">
        <v>2235</v>
      </c>
      <c r="R4" s="27" t="s">
        <v>1808</v>
      </c>
      <c r="S4" s="334" t="s">
        <v>1302</v>
      </c>
      <c r="T4" s="266" t="s">
        <v>1979</v>
      </c>
      <c r="U4" s="335">
        <v>60000</v>
      </c>
      <c r="V4" s="334"/>
      <c r="W4" s="334" t="s">
        <v>1878</v>
      </c>
    </row>
    <row r="5" spans="1:24" ht="20.100000000000001" customHeight="1">
      <c r="A5" s="234">
        <v>6</v>
      </c>
      <c r="B5" s="335">
        <v>1599</v>
      </c>
      <c r="C5" s="335">
        <v>4</v>
      </c>
      <c r="D5" s="335">
        <v>200</v>
      </c>
      <c r="E5" s="335">
        <v>32</v>
      </c>
      <c r="F5" s="234">
        <v>33</v>
      </c>
      <c r="G5" s="335">
        <v>2</v>
      </c>
      <c r="H5" s="335">
        <v>3</v>
      </c>
      <c r="I5" s="334" t="s">
        <v>1913</v>
      </c>
      <c r="J5" s="2" t="s">
        <v>224</v>
      </c>
      <c r="K5" s="288" t="s">
        <v>1918</v>
      </c>
      <c r="L5" s="324">
        <f>(67.6/3600*F5/C5)*1.13</f>
        <v>0.1750558333333333</v>
      </c>
      <c r="M5" s="300">
        <v>17.8</v>
      </c>
      <c r="N5" s="31" t="s">
        <v>1903</v>
      </c>
      <c r="O5" s="8" t="s">
        <v>1885</v>
      </c>
      <c r="P5" s="250"/>
      <c r="Q5" s="271"/>
      <c r="R5" s="27" t="s">
        <v>1808</v>
      </c>
      <c r="S5" s="334" t="s">
        <v>1928</v>
      </c>
      <c r="T5" s="266" t="s">
        <v>1975</v>
      </c>
      <c r="U5" s="335">
        <v>40000</v>
      </c>
      <c r="V5" s="334" t="s">
        <v>1887</v>
      </c>
      <c r="W5" s="334" t="s">
        <v>1878</v>
      </c>
    </row>
    <row r="6" spans="1:24" ht="20.100000000000001" customHeight="1">
      <c r="A6" s="234">
        <v>7</v>
      </c>
      <c r="B6" s="329">
        <v>3221</v>
      </c>
      <c r="C6" s="335">
        <v>1</v>
      </c>
      <c r="D6" s="335">
        <v>450</v>
      </c>
      <c r="E6" s="335">
        <v>48</v>
      </c>
      <c r="F6" s="234">
        <v>48</v>
      </c>
      <c r="G6" s="335">
        <v>2</v>
      </c>
      <c r="H6" s="335">
        <v>2</v>
      </c>
      <c r="I6" s="334" t="s">
        <v>1921</v>
      </c>
      <c r="J6" s="331" t="s">
        <v>436</v>
      </c>
      <c r="K6" s="288" t="s">
        <v>1922</v>
      </c>
      <c r="L6" s="324"/>
      <c r="M6" s="300">
        <v>298.85000000000002</v>
      </c>
      <c r="N6" s="31" t="s">
        <v>1903</v>
      </c>
      <c r="O6" s="8" t="s">
        <v>1893</v>
      </c>
      <c r="P6" s="141" t="s">
        <v>1973</v>
      </c>
      <c r="Q6" s="271" t="s">
        <v>2235</v>
      </c>
      <c r="R6" s="27" t="s">
        <v>1808</v>
      </c>
      <c r="S6" s="334" t="s">
        <v>1932</v>
      </c>
      <c r="T6" s="266">
        <v>45646</v>
      </c>
      <c r="U6" s="335">
        <v>17000</v>
      </c>
      <c r="V6" s="334"/>
      <c r="W6" s="334" t="s">
        <v>1878</v>
      </c>
      <c r="X6" s="328"/>
    </row>
    <row r="7" spans="1:24" ht="20.100000000000001" customHeight="1">
      <c r="A7" s="234">
        <v>8</v>
      </c>
      <c r="B7" s="329">
        <v>3181</v>
      </c>
      <c r="C7" s="335">
        <v>1</v>
      </c>
      <c r="D7" s="335">
        <v>450</v>
      </c>
      <c r="E7" s="335">
        <v>59</v>
      </c>
      <c r="F7" s="234">
        <v>59</v>
      </c>
      <c r="G7" s="335">
        <v>1</v>
      </c>
      <c r="H7" s="335">
        <v>1</v>
      </c>
      <c r="I7" s="334" t="s">
        <v>1921</v>
      </c>
      <c r="J7" s="331" t="s">
        <v>1877</v>
      </c>
      <c r="K7" s="288" t="s">
        <v>1923</v>
      </c>
      <c r="L7" s="324">
        <f>(154.4/3600*F7/C7)*1.13</f>
        <v>2.8594022222222222</v>
      </c>
      <c r="M7" s="300">
        <v>88.5</v>
      </c>
      <c r="N7" s="31" t="s">
        <v>1903</v>
      </c>
      <c r="O7" s="8" t="s">
        <v>1894</v>
      </c>
      <c r="P7" s="250" t="s">
        <v>1974</v>
      </c>
      <c r="Q7" s="271" t="s">
        <v>2235</v>
      </c>
      <c r="R7" s="27" t="s">
        <v>1808</v>
      </c>
      <c r="S7" s="334" t="s">
        <v>1933</v>
      </c>
      <c r="T7" s="266">
        <v>45646</v>
      </c>
      <c r="U7" s="335">
        <v>17000</v>
      </c>
      <c r="V7" s="243"/>
      <c r="W7" s="334" t="s">
        <v>1878</v>
      </c>
      <c r="X7" s="328">
        <f t="shared" ref="X7" si="0">(79200/F7)*C7</f>
        <v>1342.3728813559321</v>
      </c>
    </row>
    <row r="8" spans="1:24" ht="20.100000000000001" customHeight="1">
      <c r="A8" s="234">
        <v>9</v>
      </c>
      <c r="B8" s="335" t="s">
        <v>1989</v>
      </c>
      <c r="C8" s="335">
        <v>4</v>
      </c>
      <c r="D8" s="335">
        <v>200</v>
      </c>
      <c r="E8" s="335">
        <v>30</v>
      </c>
      <c r="F8" s="283">
        <v>30</v>
      </c>
      <c r="G8" s="335">
        <v>1</v>
      </c>
      <c r="H8" s="335">
        <v>1</v>
      </c>
      <c r="I8" s="260" t="s">
        <v>179</v>
      </c>
      <c r="J8" s="260" t="s">
        <v>436</v>
      </c>
      <c r="K8" s="289" t="s">
        <v>1695</v>
      </c>
      <c r="L8" s="324">
        <f>(72.8/3600*F8/C8)*1.13</f>
        <v>0.17138333333333333</v>
      </c>
      <c r="M8" s="300">
        <v>13.1</v>
      </c>
      <c r="N8" s="31" t="s">
        <v>1903</v>
      </c>
      <c r="O8" s="279" t="s">
        <v>1696</v>
      </c>
      <c r="P8" s="250" t="s">
        <v>2050</v>
      </c>
      <c r="Q8" s="250"/>
      <c r="R8" s="27" t="s">
        <v>1808</v>
      </c>
      <c r="S8" s="282" t="s">
        <v>2041</v>
      </c>
      <c r="T8" s="266">
        <v>45293</v>
      </c>
      <c r="U8" s="335">
        <v>40000</v>
      </c>
      <c r="V8" s="275"/>
      <c r="W8" s="334" t="s">
        <v>1878</v>
      </c>
    </row>
    <row r="9" spans="1:24" ht="20.100000000000001" customHeight="1">
      <c r="A9" s="234">
        <v>12</v>
      </c>
      <c r="B9" s="335" t="s">
        <v>1993</v>
      </c>
      <c r="C9" s="335">
        <v>4</v>
      </c>
      <c r="D9" s="335">
        <v>200</v>
      </c>
      <c r="E9" s="335">
        <v>30</v>
      </c>
      <c r="F9" s="283">
        <v>30</v>
      </c>
      <c r="G9" s="335">
        <v>1</v>
      </c>
      <c r="H9" s="335">
        <v>1</v>
      </c>
      <c r="I9" s="250" t="s">
        <v>96</v>
      </c>
      <c r="J9" s="274" t="s">
        <v>1992</v>
      </c>
      <c r="K9" s="291" t="s">
        <v>1991</v>
      </c>
      <c r="L9" s="324">
        <f>(72.8/3600*F9/C9)*1.13</f>
        <v>0.17138333333333333</v>
      </c>
      <c r="M9" s="300">
        <v>14.25</v>
      </c>
      <c r="N9" s="31" t="s">
        <v>1903</v>
      </c>
      <c r="O9" s="250" t="s">
        <v>851</v>
      </c>
      <c r="P9" s="250" t="s">
        <v>2053</v>
      </c>
      <c r="Q9" s="250"/>
      <c r="R9" s="27" t="s">
        <v>1808</v>
      </c>
      <c r="S9" s="282" t="s">
        <v>2044</v>
      </c>
      <c r="T9" s="266">
        <v>45293</v>
      </c>
      <c r="U9" s="335">
        <v>36000</v>
      </c>
      <c r="V9" s="250" t="s">
        <v>2065</v>
      </c>
      <c r="W9" s="334" t="s">
        <v>1878</v>
      </c>
    </row>
    <row r="10" spans="1:24" ht="20.100000000000001" customHeight="1">
      <c r="A10" s="234">
        <v>13</v>
      </c>
      <c r="B10" s="335" t="s">
        <v>1995</v>
      </c>
      <c r="C10" s="335">
        <v>4</v>
      </c>
      <c r="D10" s="335">
        <v>230</v>
      </c>
      <c r="E10" s="335">
        <v>27</v>
      </c>
      <c r="F10" s="283">
        <v>27</v>
      </c>
      <c r="G10" s="335">
        <v>3</v>
      </c>
      <c r="H10" s="335">
        <v>3</v>
      </c>
      <c r="I10" s="250" t="s">
        <v>96</v>
      </c>
      <c r="J10" s="274" t="s">
        <v>1175</v>
      </c>
      <c r="K10" s="291" t="s">
        <v>1994</v>
      </c>
      <c r="L10" s="324">
        <f>(80.5/3600*F10/C10)*1.13</f>
        <v>0.17055937499999999</v>
      </c>
      <c r="M10" s="300">
        <v>8.6</v>
      </c>
      <c r="N10" s="31" t="s">
        <v>1903</v>
      </c>
      <c r="O10" s="250" t="s">
        <v>851</v>
      </c>
      <c r="P10" s="250" t="s">
        <v>2054</v>
      </c>
      <c r="Q10" s="250"/>
      <c r="R10" s="27" t="s">
        <v>1808</v>
      </c>
      <c r="S10" s="282" t="s">
        <v>2045</v>
      </c>
      <c r="T10" s="266">
        <v>45293</v>
      </c>
      <c r="U10" s="335">
        <v>36000</v>
      </c>
      <c r="V10" s="250" t="s">
        <v>1887</v>
      </c>
      <c r="W10" s="334" t="s">
        <v>1878</v>
      </c>
    </row>
    <row r="11" spans="1:24" ht="20.100000000000001" customHeight="1">
      <c r="A11" s="234">
        <v>15</v>
      </c>
      <c r="B11" s="329" t="s">
        <v>2009</v>
      </c>
      <c r="C11" s="335">
        <v>8</v>
      </c>
      <c r="D11" s="335">
        <v>80</v>
      </c>
      <c r="E11" s="335">
        <v>25</v>
      </c>
      <c r="F11" s="334">
        <v>25</v>
      </c>
      <c r="G11" s="335">
        <v>1</v>
      </c>
      <c r="H11" s="335">
        <v>1</v>
      </c>
      <c r="I11" s="327" t="s">
        <v>96</v>
      </c>
      <c r="J11" s="332" t="s">
        <v>2008</v>
      </c>
      <c r="K11" s="289" t="s">
        <v>2007</v>
      </c>
      <c r="L11" s="324">
        <f>(50.7/3600*F11/C11)*1.13</f>
        <v>4.9731770833333334E-2</v>
      </c>
      <c r="M11" s="300">
        <v>7.0000000000000007E-2</v>
      </c>
      <c r="N11" s="31" t="s">
        <v>1903</v>
      </c>
      <c r="O11" s="250" t="s">
        <v>851</v>
      </c>
      <c r="P11" s="250" t="s">
        <v>2058</v>
      </c>
      <c r="Q11" s="271" t="s">
        <v>2235</v>
      </c>
      <c r="R11" s="27" t="s">
        <v>1808</v>
      </c>
      <c r="S11" s="334" t="s">
        <v>1302</v>
      </c>
      <c r="T11" s="266">
        <v>45293</v>
      </c>
      <c r="U11" s="335">
        <v>60000</v>
      </c>
      <c r="V11" s="250"/>
      <c r="W11" s="334" t="s">
        <v>1878</v>
      </c>
      <c r="X11" s="328">
        <f>(79200/F11)*C11</f>
        <v>25344</v>
      </c>
    </row>
    <row r="12" spans="1:24" ht="20.100000000000001" customHeight="1">
      <c r="A12" s="234">
        <v>16</v>
      </c>
      <c r="B12" s="330">
        <v>3326</v>
      </c>
      <c r="C12" s="294">
        <v>4</v>
      </c>
      <c r="D12" s="335">
        <v>200</v>
      </c>
      <c r="E12" s="335">
        <v>30</v>
      </c>
      <c r="F12" s="334">
        <v>35</v>
      </c>
      <c r="G12" s="283">
        <v>2</v>
      </c>
      <c r="H12" s="283">
        <v>3</v>
      </c>
      <c r="I12" s="327" t="s">
        <v>96</v>
      </c>
      <c r="J12" s="333" t="s">
        <v>436</v>
      </c>
      <c r="K12" s="307" t="s">
        <v>2196</v>
      </c>
      <c r="L12" s="324">
        <f>(72.8/3600*E12/C12)*1.13</f>
        <v>0.17138333333333333</v>
      </c>
      <c r="M12" s="294"/>
      <c r="N12" s="31" t="s">
        <v>1903</v>
      </c>
      <c r="O12" s="250" t="s">
        <v>851</v>
      </c>
      <c r="P12" s="250"/>
      <c r="Q12" s="271" t="s">
        <v>2235</v>
      </c>
      <c r="R12" s="27" t="s">
        <v>1808</v>
      </c>
      <c r="S12" s="334" t="s">
        <v>1302</v>
      </c>
      <c r="T12" s="314"/>
      <c r="U12" s="283">
        <v>60000</v>
      </c>
      <c r="V12" s="250"/>
      <c r="W12" s="250"/>
      <c r="X12" s="328">
        <f>(79200/F12)*C12</f>
        <v>9051.4285714285706</v>
      </c>
    </row>
    <row r="13" spans="1:24" ht="20.100000000000001" customHeight="1">
      <c r="A13" s="234">
        <v>17</v>
      </c>
      <c r="B13" s="335" t="s">
        <v>2024</v>
      </c>
      <c r="C13" s="335">
        <v>4</v>
      </c>
      <c r="D13" s="335">
        <v>200</v>
      </c>
      <c r="E13" s="335">
        <v>27</v>
      </c>
      <c r="F13" s="334">
        <v>27</v>
      </c>
      <c r="G13" s="335">
        <v>1</v>
      </c>
      <c r="H13" s="335">
        <v>1</v>
      </c>
      <c r="I13" s="250" t="s">
        <v>96</v>
      </c>
      <c r="J13" s="274" t="s">
        <v>2023</v>
      </c>
      <c r="K13" s="291" t="s">
        <v>2022</v>
      </c>
      <c r="L13" s="324">
        <f>(72.8/3600*F13/C13)*1.13</f>
        <v>0.15424499999999997</v>
      </c>
      <c r="M13" s="300">
        <v>1.91</v>
      </c>
      <c r="N13" s="31" t="s">
        <v>1903</v>
      </c>
      <c r="O13" s="250" t="s">
        <v>2037</v>
      </c>
      <c r="P13" s="250" t="s">
        <v>2062</v>
      </c>
      <c r="Q13" s="250"/>
      <c r="R13" s="27" t="s">
        <v>1808</v>
      </c>
      <c r="S13" s="334" t="s">
        <v>1302</v>
      </c>
      <c r="T13" s="266">
        <v>45293</v>
      </c>
      <c r="U13" s="335">
        <v>30000</v>
      </c>
      <c r="V13" s="250"/>
      <c r="W13" s="334" t="s">
        <v>1878</v>
      </c>
    </row>
    <row r="14" spans="1:24" ht="20.100000000000001" customHeight="1">
      <c r="A14" s="234">
        <v>18</v>
      </c>
      <c r="B14" s="401" t="s">
        <v>2003</v>
      </c>
      <c r="C14" s="335">
        <v>2</v>
      </c>
      <c r="D14" s="335">
        <v>280</v>
      </c>
      <c r="E14" s="335">
        <v>39</v>
      </c>
      <c r="F14" s="334">
        <v>39</v>
      </c>
      <c r="G14" s="401">
        <v>2</v>
      </c>
      <c r="H14" s="401">
        <v>2</v>
      </c>
      <c r="I14" s="250" t="s">
        <v>2001</v>
      </c>
      <c r="J14" s="274" t="s">
        <v>2000</v>
      </c>
      <c r="K14" s="291" t="s">
        <v>1999</v>
      </c>
      <c r="L14" s="324">
        <f>(94.8/3600*F14/C14)*1.13</f>
        <v>0.58025499999999985</v>
      </c>
      <c r="M14" s="300">
        <v>15.93</v>
      </c>
      <c r="N14" s="31" t="s">
        <v>1903</v>
      </c>
      <c r="O14" s="250" t="s">
        <v>1383</v>
      </c>
      <c r="P14" s="250" t="s">
        <v>2055</v>
      </c>
      <c r="Q14" s="250"/>
      <c r="R14" s="27" t="s">
        <v>1808</v>
      </c>
      <c r="S14" s="282" t="s">
        <v>2046</v>
      </c>
      <c r="T14" s="266">
        <v>45293</v>
      </c>
      <c r="U14" s="335">
        <v>20000</v>
      </c>
      <c r="V14" s="250"/>
      <c r="W14" s="334" t="s">
        <v>1878</v>
      </c>
    </row>
    <row r="15" spans="1:24" ht="20.100000000000001" customHeight="1">
      <c r="A15" s="234">
        <v>19</v>
      </c>
      <c r="B15" s="401"/>
      <c r="C15" s="335">
        <v>2</v>
      </c>
      <c r="D15" s="335">
        <v>280</v>
      </c>
      <c r="E15" s="335">
        <v>39</v>
      </c>
      <c r="F15" s="334">
        <v>39</v>
      </c>
      <c r="G15" s="401"/>
      <c r="H15" s="401"/>
      <c r="I15" s="250" t="s">
        <v>2001</v>
      </c>
      <c r="J15" s="274" t="s">
        <v>1475</v>
      </c>
      <c r="K15" s="291" t="s">
        <v>2002</v>
      </c>
      <c r="L15" s="324">
        <f>(94.8/3600*F15/C15)*1.13</f>
        <v>0.58025499999999985</v>
      </c>
      <c r="M15" s="300">
        <v>15.93</v>
      </c>
      <c r="N15" s="31" t="s">
        <v>1903</v>
      </c>
      <c r="O15" s="250" t="s">
        <v>1383</v>
      </c>
      <c r="P15" s="250" t="s">
        <v>2055</v>
      </c>
      <c r="Q15" s="250"/>
      <c r="R15" s="27" t="s">
        <v>1808</v>
      </c>
      <c r="S15" s="282" t="s">
        <v>2047</v>
      </c>
      <c r="T15" s="266">
        <v>45293</v>
      </c>
      <c r="U15" s="335">
        <v>20000</v>
      </c>
      <c r="V15" s="250"/>
      <c r="W15" s="334" t="s">
        <v>1878</v>
      </c>
    </row>
    <row r="16" spans="1:24" ht="20.100000000000001" customHeight="1">
      <c r="A16" s="234">
        <v>20</v>
      </c>
      <c r="B16" s="335" t="s">
        <v>2040</v>
      </c>
      <c r="C16" s="335">
        <v>8</v>
      </c>
      <c r="D16" s="335">
        <v>60</v>
      </c>
      <c r="E16" s="335">
        <v>22</v>
      </c>
      <c r="F16" s="334">
        <v>22</v>
      </c>
      <c r="G16" s="335">
        <v>1</v>
      </c>
      <c r="H16" s="335">
        <v>1</v>
      </c>
      <c r="I16" s="250" t="s">
        <v>2001</v>
      </c>
      <c r="J16" s="274" t="s">
        <v>1740</v>
      </c>
      <c r="K16" s="291" t="s">
        <v>1739</v>
      </c>
      <c r="L16" s="324">
        <f>(50.7/3600*F16/C16)*1.13</f>
        <v>4.3763958333333332E-2</v>
      </c>
      <c r="M16" s="300">
        <v>7.0000000000000007E-2</v>
      </c>
      <c r="N16" s="31" t="s">
        <v>1903</v>
      </c>
      <c r="O16" s="250" t="s">
        <v>1738</v>
      </c>
      <c r="P16" s="250" t="s">
        <v>2056</v>
      </c>
      <c r="Q16" s="250"/>
      <c r="R16" s="27" t="s">
        <v>1808</v>
      </c>
      <c r="S16" s="334" t="s">
        <v>1302</v>
      </c>
      <c r="T16" s="266">
        <v>45293</v>
      </c>
      <c r="U16" s="335">
        <v>40000</v>
      </c>
      <c r="V16" s="250"/>
      <c r="W16" s="334" t="s">
        <v>1878</v>
      </c>
    </row>
    <row r="17" spans="1:24" ht="20.100000000000001" customHeight="1">
      <c r="A17" s="234">
        <v>22</v>
      </c>
      <c r="B17" s="329" t="s">
        <v>2012</v>
      </c>
      <c r="C17" s="335">
        <v>4</v>
      </c>
      <c r="D17" s="335">
        <v>125</v>
      </c>
      <c r="E17" s="335">
        <v>28</v>
      </c>
      <c r="F17" s="334">
        <v>28</v>
      </c>
      <c r="G17" s="335">
        <v>1</v>
      </c>
      <c r="H17" s="335">
        <v>1</v>
      </c>
      <c r="I17" s="250" t="s">
        <v>156</v>
      </c>
      <c r="J17" s="332" t="s">
        <v>2011</v>
      </c>
      <c r="K17" s="289" t="s">
        <v>2010</v>
      </c>
      <c r="L17" s="324">
        <f>(51.2/3600*F17/C17)*1.13</f>
        <v>0.11249777777777778</v>
      </c>
      <c r="M17" s="300">
        <v>0.74</v>
      </c>
      <c r="N17" s="31" t="s">
        <v>1903</v>
      </c>
      <c r="O17" s="250" t="s">
        <v>2035</v>
      </c>
      <c r="P17" s="250" t="s">
        <v>2059</v>
      </c>
      <c r="Q17" s="271" t="s">
        <v>2235</v>
      </c>
      <c r="R17" s="27" t="s">
        <v>1808</v>
      </c>
      <c r="S17" s="282" t="s">
        <v>2048</v>
      </c>
      <c r="T17" s="266">
        <v>45293</v>
      </c>
      <c r="U17" s="335">
        <v>50000</v>
      </c>
      <c r="V17" s="250"/>
      <c r="W17" s="334" t="s">
        <v>1878</v>
      </c>
      <c r="X17" s="328">
        <f>(79200/F17)*C17</f>
        <v>11314.285714285714</v>
      </c>
    </row>
    <row r="18" spans="1:24" ht="20.100000000000001" customHeight="1">
      <c r="A18" s="234">
        <v>23</v>
      </c>
      <c r="B18" s="283">
        <v>2058</v>
      </c>
      <c r="C18" s="294">
        <v>4</v>
      </c>
      <c r="D18" s="294">
        <v>80</v>
      </c>
      <c r="E18" s="294">
        <v>25</v>
      </c>
      <c r="F18" s="250"/>
      <c r="G18" s="283">
        <v>1</v>
      </c>
      <c r="H18" s="283"/>
      <c r="I18" s="250" t="s">
        <v>156</v>
      </c>
      <c r="J18" s="276" t="s">
        <v>1624</v>
      </c>
      <c r="K18" s="304">
        <v>101174003009</v>
      </c>
      <c r="L18" s="324">
        <f>(46.3/3600*E18/C18)*1.13</f>
        <v>9.0831597222222199E-2</v>
      </c>
      <c r="M18" s="294">
        <v>0.49</v>
      </c>
      <c r="N18" s="31" t="s">
        <v>1903</v>
      </c>
      <c r="O18" s="250" t="s">
        <v>748</v>
      </c>
      <c r="P18" s="250" t="s">
        <v>2135</v>
      </c>
      <c r="Q18" s="250"/>
      <c r="R18" s="27" t="s">
        <v>1808</v>
      </c>
      <c r="S18" s="334" t="s">
        <v>2159</v>
      </c>
      <c r="T18" s="266">
        <v>45696</v>
      </c>
      <c r="U18" s="283">
        <v>20000</v>
      </c>
      <c r="V18" s="250"/>
      <c r="W18" s="334" t="s">
        <v>1878</v>
      </c>
    </row>
    <row r="19" spans="1:24" ht="27.2" customHeight="1">
      <c r="A19" s="234">
        <v>26</v>
      </c>
      <c r="B19" s="283">
        <v>2060</v>
      </c>
      <c r="C19" s="294">
        <v>4</v>
      </c>
      <c r="D19" s="294">
        <v>220</v>
      </c>
      <c r="E19" s="294">
        <v>45</v>
      </c>
      <c r="F19" s="250"/>
      <c r="G19" s="283">
        <v>2</v>
      </c>
      <c r="H19" s="283"/>
      <c r="I19" s="250" t="s">
        <v>156</v>
      </c>
      <c r="J19" s="276" t="s">
        <v>2110</v>
      </c>
      <c r="K19" s="304">
        <v>101174003003</v>
      </c>
      <c r="L19" s="324">
        <f>(67.6/3600*E19/C19)*1.13</f>
        <v>0.23871249999999994</v>
      </c>
      <c r="M19" s="294">
        <v>13.33</v>
      </c>
      <c r="N19" s="31" t="s">
        <v>1903</v>
      </c>
      <c r="O19" s="250" t="s">
        <v>2121</v>
      </c>
      <c r="P19" s="250" t="s">
        <v>2132</v>
      </c>
      <c r="Q19" s="250"/>
      <c r="R19" s="27" t="s">
        <v>1808</v>
      </c>
      <c r="S19" s="2" t="s">
        <v>2160</v>
      </c>
      <c r="T19" s="266">
        <v>45696</v>
      </c>
      <c r="U19" s="283">
        <v>20000</v>
      </c>
      <c r="V19" s="250"/>
      <c r="W19" s="334" t="s">
        <v>1878</v>
      </c>
    </row>
    <row r="20" spans="1:24" ht="20.100000000000001" customHeight="1">
      <c r="A20" s="234">
        <v>27</v>
      </c>
      <c r="B20" s="335" t="s">
        <v>2019</v>
      </c>
      <c r="C20" s="335">
        <v>2</v>
      </c>
      <c r="D20" s="335">
        <v>150</v>
      </c>
      <c r="E20" s="335">
        <v>30</v>
      </c>
      <c r="F20" s="334">
        <v>30</v>
      </c>
      <c r="G20" s="335">
        <v>1</v>
      </c>
      <c r="H20" s="335">
        <v>1</v>
      </c>
      <c r="I20" s="250" t="s">
        <v>2018</v>
      </c>
      <c r="J20" s="276" t="s">
        <v>2017</v>
      </c>
      <c r="K20" s="289" t="s">
        <v>2016</v>
      </c>
      <c r="L20" s="324">
        <f>(68.4/3600*F20/C20)*1.13</f>
        <v>0.32205</v>
      </c>
      <c r="M20" s="300">
        <v>1.6</v>
      </c>
      <c r="N20" s="31" t="s">
        <v>1903</v>
      </c>
      <c r="O20" s="250" t="s">
        <v>2036</v>
      </c>
      <c r="P20" s="250"/>
      <c r="Q20" s="250"/>
      <c r="R20" s="27" t="s">
        <v>1808</v>
      </c>
      <c r="S20" s="334" t="s">
        <v>1302</v>
      </c>
      <c r="T20" s="266">
        <v>45296</v>
      </c>
      <c r="U20" s="335">
        <v>40000</v>
      </c>
      <c r="V20" s="250" t="s">
        <v>2049</v>
      </c>
      <c r="W20" s="334" t="s">
        <v>1878</v>
      </c>
    </row>
    <row r="21" spans="1:24" ht="20.100000000000001" customHeight="1">
      <c r="A21" s="234">
        <v>29</v>
      </c>
      <c r="B21" s="283">
        <v>3538</v>
      </c>
      <c r="C21" s="294">
        <v>4</v>
      </c>
      <c r="D21" s="294">
        <v>125</v>
      </c>
      <c r="E21" s="294">
        <v>30</v>
      </c>
      <c r="F21" s="250"/>
      <c r="G21" s="283">
        <v>1</v>
      </c>
      <c r="H21" s="283"/>
      <c r="I21" s="250" t="s">
        <v>2222</v>
      </c>
      <c r="J21" s="276" t="s">
        <v>2191</v>
      </c>
      <c r="K21" s="304" t="s">
        <v>2190</v>
      </c>
      <c r="L21" s="324">
        <f>(51.2/3600*E21/C21)*1.13</f>
        <v>0.12053333333333333</v>
      </c>
      <c r="M21" s="294"/>
      <c r="N21" s="31" t="s">
        <v>1903</v>
      </c>
      <c r="O21" s="250"/>
      <c r="P21" s="250"/>
      <c r="Q21" s="250"/>
      <c r="R21" s="313"/>
      <c r="S21" s="250"/>
      <c r="T21" s="314"/>
      <c r="U21" s="294"/>
      <c r="V21" s="250"/>
      <c r="W21" s="250"/>
    </row>
    <row r="22" spans="1:24" ht="20.100000000000001" customHeight="1">
      <c r="A22" s="234">
        <v>30</v>
      </c>
      <c r="B22" s="329" t="s">
        <v>2028</v>
      </c>
      <c r="C22" s="335">
        <v>2</v>
      </c>
      <c r="D22" s="335">
        <v>180</v>
      </c>
      <c r="E22" s="335">
        <v>41</v>
      </c>
      <c r="F22" s="334">
        <v>41</v>
      </c>
      <c r="G22" s="335">
        <v>2</v>
      </c>
      <c r="H22" s="335">
        <v>2</v>
      </c>
      <c r="I22" s="250" t="s">
        <v>2027</v>
      </c>
      <c r="J22" s="332" t="s">
        <v>2026</v>
      </c>
      <c r="K22" s="289" t="s">
        <v>2025</v>
      </c>
      <c r="L22" s="324">
        <f>(70.6/3600*F22/C22)*1.13</f>
        <v>0.45429138888888881</v>
      </c>
      <c r="M22" s="300">
        <v>22.24</v>
      </c>
      <c r="N22" s="31" t="s">
        <v>1903</v>
      </c>
      <c r="O22" s="250" t="s">
        <v>2038</v>
      </c>
      <c r="P22" s="250"/>
      <c r="Q22" s="271" t="s">
        <v>2235</v>
      </c>
      <c r="R22" s="27" t="s">
        <v>1808</v>
      </c>
      <c r="S22" s="334" t="s">
        <v>1302</v>
      </c>
      <c r="T22" s="266">
        <v>45299</v>
      </c>
      <c r="U22" s="335">
        <v>40000</v>
      </c>
      <c r="V22" s="250" t="s">
        <v>1607</v>
      </c>
      <c r="W22" s="334" t="s">
        <v>1878</v>
      </c>
      <c r="X22" s="328">
        <f>(79200/F22)*C22</f>
        <v>3863.4146341463415</v>
      </c>
    </row>
    <row r="23" spans="1:24" ht="20.100000000000001" customHeight="1">
      <c r="A23" s="234">
        <v>31</v>
      </c>
      <c r="B23" s="335" t="s">
        <v>2031</v>
      </c>
      <c r="C23" s="335">
        <v>1</v>
      </c>
      <c r="D23" s="335">
        <v>300</v>
      </c>
      <c r="E23" s="335">
        <v>50</v>
      </c>
      <c r="F23" s="334">
        <v>50</v>
      </c>
      <c r="G23" s="335">
        <v>1</v>
      </c>
      <c r="H23" s="335">
        <v>1</v>
      </c>
      <c r="I23" s="250" t="s">
        <v>1823</v>
      </c>
      <c r="J23" s="278" t="s">
        <v>2030</v>
      </c>
      <c r="K23" s="289" t="s">
        <v>2029</v>
      </c>
      <c r="L23" s="324">
        <f>(101.4/3600*F23/C23)*1.13</f>
        <v>1.5914166666666667</v>
      </c>
      <c r="M23" s="300">
        <v>176</v>
      </c>
      <c r="N23" s="31" t="s">
        <v>1903</v>
      </c>
      <c r="O23" s="250" t="s">
        <v>2039</v>
      </c>
      <c r="P23" s="250" t="s">
        <v>2063</v>
      </c>
      <c r="Q23" s="250"/>
      <c r="R23" s="27" t="s">
        <v>1808</v>
      </c>
      <c r="S23" s="334" t="s">
        <v>1302</v>
      </c>
      <c r="T23" s="266">
        <v>45293</v>
      </c>
      <c r="U23" s="335">
        <v>5000</v>
      </c>
      <c r="V23" s="250"/>
      <c r="W23" s="334" t="s">
        <v>1878</v>
      </c>
    </row>
    <row r="24" spans="1:24" ht="20.100000000000001" customHeight="1">
      <c r="A24" s="234">
        <v>32</v>
      </c>
      <c r="B24" s="335" t="s">
        <v>2034</v>
      </c>
      <c r="C24" s="335">
        <v>1</v>
      </c>
      <c r="D24" s="335">
        <v>450</v>
      </c>
      <c r="E24" s="335">
        <v>50</v>
      </c>
      <c r="F24" s="334">
        <v>50</v>
      </c>
      <c r="G24" s="335">
        <v>1</v>
      </c>
      <c r="H24" s="335">
        <v>1</v>
      </c>
      <c r="I24" s="250" t="s">
        <v>1823</v>
      </c>
      <c r="J24" s="276" t="s">
        <v>2033</v>
      </c>
      <c r="K24" s="289" t="s">
        <v>2032</v>
      </c>
      <c r="L24" s="324">
        <f>(154.4/3600*F24/C24)*1.13</f>
        <v>2.4232222222222224</v>
      </c>
      <c r="M24" s="300">
        <v>126</v>
      </c>
      <c r="N24" s="31" t="s">
        <v>1903</v>
      </c>
      <c r="O24" s="250" t="s">
        <v>2039</v>
      </c>
      <c r="P24" s="250" t="s">
        <v>2064</v>
      </c>
      <c r="Q24" s="250"/>
      <c r="R24" s="27" t="s">
        <v>1808</v>
      </c>
      <c r="S24" s="334" t="s">
        <v>1302</v>
      </c>
      <c r="T24" s="266">
        <v>45293</v>
      </c>
      <c r="U24" s="335">
        <v>5000</v>
      </c>
      <c r="V24" s="250"/>
      <c r="W24" s="334" t="s">
        <v>1878</v>
      </c>
    </row>
    <row r="25" spans="1:24" ht="20.100000000000001" customHeight="1">
      <c r="A25" s="234">
        <v>33</v>
      </c>
      <c r="B25" s="335" t="s">
        <v>2067</v>
      </c>
      <c r="C25" s="335">
        <v>1</v>
      </c>
      <c r="D25" s="335">
        <v>400</v>
      </c>
      <c r="E25" s="335">
        <v>50</v>
      </c>
      <c r="F25" s="334"/>
      <c r="G25" s="335">
        <v>1</v>
      </c>
      <c r="H25" s="335"/>
      <c r="I25" s="250" t="s">
        <v>133</v>
      </c>
      <c r="J25" s="278" t="s">
        <v>2069</v>
      </c>
      <c r="K25" s="293" t="s">
        <v>2068</v>
      </c>
      <c r="L25" s="324">
        <f>(141.1/3600*E25/C25)*1.13</f>
        <v>2.2144861111111109</v>
      </c>
      <c r="M25" s="300">
        <v>94.45</v>
      </c>
      <c r="N25" s="31" t="s">
        <v>1903</v>
      </c>
      <c r="O25" s="250" t="s">
        <v>712</v>
      </c>
      <c r="P25" t="s">
        <v>713</v>
      </c>
      <c r="Q25" s="250"/>
      <c r="R25" s="27" t="s">
        <v>1808</v>
      </c>
      <c r="S25" s="334" t="s">
        <v>2148</v>
      </c>
      <c r="T25" s="266">
        <v>45665</v>
      </c>
      <c r="U25" s="335">
        <v>35000</v>
      </c>
      <c r="V25" s="250" t="s">
        <v>2070</v>
      </c>
      <c r="W25" s="334" t="s">
        <v>1878</v>
      </c>
    </row>
    <row r="26" spans="1:24" ht="20.100000000000001" customHeight="1">
      <c r="A26" s="234">
        <v>34</v>
      </c>
      <c r="B26" s="335" t="s">
        <v>2071</v>
      </c>
      <c r="C26" s="335">
        <v>1</v>
      </c>
      <c r="D26" s="335">
        <v>400</v>
      </c>
      <c r="E26" s="335">
        <v>50</v>
      </c>
      <c r="F26" s="334"/>
      <c r="G26" s="335">
        <v>1</v>
      </c>
      <c r="H26" s="335"/>
      <c r="I26" s="250" t="s">
        <v>133</v>
      </c>
      <c r="J26" s="278" t="s">
        <v>2072</v>
      </c>
      <c r="K26" s="289" t="s">
        <v>2073</v>
      </c>
      <c r="L26" s="324">
        <f>(141.1/3600*E26/C26)*1.13</f>
        <v>2.2144861111111109</v>
      </c>
      <c r="M26" s="300">
        <v>245.8</v>
      </c>
      <c r="N26" s="31" t="s">
        <v>1903</v>
      </c>
      <c r="O26" s="250" t="s">
        <v>2074</v>
      </c>
      <c r="P26" t="s">
        <v>2075</v>
      </c>
      <c r="Q26" s="250"/>
      <c r="R26" s="27" t="s">
        <v>1808</v>
      </c>
      <c r="S26" s="334" t="s">
        <v>2149</v>
      </c>
      <c r="T26" s="266">
        <v>45665</v>
      </c>
      <c r="U26" s="335">
        <v>35000</v>
      </c>
      <c r="V26" s="250" t="s">
        <v>2070</v>
      </c>
      <c r="W26" s="334" t="s">
        <v>1878</v>
      </c>
    </row>
    <row r="27" spans="1:24" ht="20.100000000000001" customHeight="1">
      <c r="A27" s="234">
        <v>35</v>
      </c>
      <c r="B27" s="335" t="s">
        <v>2076</v>
      </c>
      <c r="C27" s="335">
        <v>1</v>
      </c>
      <c r="D27" s="335">
        <v>150</v>
      </c>
      <c r="E27" s="335">
        <v>25</v>
      </c>
      <c r="F27" s="334"/>
      <c r="G27" s="335">
        <v>1</v>
      </c>
      <c r="H27" s="335"/>
      <c r="I27" s="250" t="s">
        <v>2078</v>
      </c>
      <c r="J27" s="276" t="s">
        <v>2077</v>
      </c>
      <c r="K27" s="289">
        <v>40000100176</v>
      </c>
      <c r="L27" s="324">
        <f>(62/3600*E27/C27)*1.13</f>
        <v>0.48652777777777778</v>
      </c>
      <c r="M27" s="300">
        <v>25.5</v>
      </c>
      <c r="N27" s="31" t="s">
        <v>1903</v>
      </c>
      <c r="O27" s="250" t="s">
        <v>147</v>
      </c>
      <c r="P27" t="s">
        <v>2143</v>
      </c>
      <c r="Q27" s="250"/>
      <c r="R27" s="27" t="s">
        <v>1808</v>
      </c>
      <c r="S27" s="334" t="s">
        <v>1302</v>
      </c>
      <c r="T27" s="266">
        <v>45675</v>
      </c>
      <c r="U27" s="335">
        <v>10000</v>
      </c>
      <c r="V27" s="250"/>
      <c r="W27" s="334" t="s">
        <v>1878</v>
      </c>
    </row>
    <row r="28" spans="1:24" ht="20.100000000000001" customHeight="1">
      <c r="A28" s="234">
        <v>36</v>
      </c>
      <c r="B28" s="283">
        <v>7034</v>
      </c>
      <c r="C28" s="294">
        <v>1</v>
      </c>
      <c r="D28" s="283">
        <v>125</v>
      </c>
      <c r="E28" s="283">
        <v>28</v>
      </c>
      <c r="F28" s="250"/>
      <c r="G28" s="283">
        <v>1</v>
      </c>
      <c r="H28" s="283"/>
      <c r="I28" s="250" t="s">
        <v>2081</v>
      </c>
      <c r="J28" s="250" t="s">
        <v>2080</v>
      </c>
      <c r="K28" s="294">
        <v>40000100390</v>
      </c>
      <c r="L28" s="324">
        <f>(57.3/3600*E28/C28)*1.13</f>
        <v>0.50360333333333329</v>
      </c>
      <c r="M28" s="294">
        <v>20.149999999999999</v>
      </c>
      <c r="N28" s="31" t="s">
        <v>1903</v>
      </c>
      <c r="O28" s="250" t="s">
        <v>2082</v>
      </c>
      <c r="P28" s="250" t="s">
        <v>2144</v>
      </c>
      <c r="Q28" s="250"/>
      <c r="R28" s="27" t="s">
        <v>1808</v>
      </c>
      <c r="S28" s="334" t="s">
        <v>1302</v>
      </c>
      <c r="T28" s="266">
        <v>45675</v>
      </c>
      <c r="U28" s="283">
        <v>10000</v>
      </c>
      <c r="V28" s="250"/>
      <c r="W28" s="334" t="s">
        <v>1878</v>
      </c>
    </row>
    <row r="29" spans="1:24" ht="20.100000000000001" customHeight="1">
      <c r="A29" s="234">
        <v>37</v>
      </c>
      <c r="B29" s="283">
        <v>3288</v>
      </c>
      <c r="C29" s="294">
        <v>2</v>
      </c>
      <c r="D29" s="294">
        <v>150</v>
      </c>
      <c r="E29" s="294">
        <v>26</v>
      </c>
      <c r="F29" s="250"/>
      <c r="G29" s="283">
        <v>1</v>
      </c>
      <c r="H29" s="283"/>
      <c r="I29" s="250" t="s">
        <v>2085</v>
      </c>
      <c r="J29" s="276" t="s">
        <v>2084</v>
      </c>
      <c r="K29" s="304" t="s">
        <v>2083</v>
      </c>
      <c r="L29" s="324">
        <f>(68.4/3600*E29/C29)*1.13</f>
        <v>0.27911000000000002</v>
      </c>
      <c r="M29" s="294">
        <v>7.11</v>
      </c>
      <c r="N29" s="31" t="s">
        <v>1903</v>
      </c>
      <c r="O29" s="250" t="s">
        <v>2118</v>
      </c>
      <c r="P29" s="250" t="s">
        <v>2124</v>
      </c>
      <c r="Q29" s="250"/>
      <c r="R29" s="27" t="s">
        <v>1808</v>
      </c>
      <c r="S29" s="334" t="s">
        <v>1302</v>
      </c>
      <c r="T29" s="266">
        <v>45694</v>
      </c>
      <c r="U29" s="283">
        <v>20000</v>
      </c>
      <c r="V29" s="250"/>
      <c r="W29" s="334" t="s">
        <v>1878</v>
      </c>
    </row>
    <row r="30" spans="1:24" ht="20.100000000000001" customHeight="1">
      <c r="A30" s="234">
        <v>38</v>
      </c>
      <c r="B30" s="283">
        <v>3289</v>
      </c>
      <c r="C30" s="294">
        <v>2</v>
      </c>
      <c r="D30" s="294">
        <v>150</v>
      </c>
      <c r="E30" s="294">
        <v>26</v>
      </c>
      <c r="F30" s="250"/>
      <c r="G30" s="283">
        <v>2</v>
      </c>
      <c r="H30" s="283"/>
      <c r="I30" s="250" t="s">
        <v>2085</v>
      </c>
      <c r="J30" s="276" t="s">
        <v>2087</v>
      </c>
      <c r="K30" s="304" t="s">
        <v>2086</v>
      </c>
      <c r="L30" s="324">
        <f>(68.4/3600*E30/C30)*1.13</f>
        <v>0.27911000000000002</v>
      </c>
      <c r="M30" s="294">
        <v>7.68</v>
      </c>
      <c r="N30" s="31" t="s">
        <v>1903</v>
      </c>
      <c r="O30" s="250" t="s">
        <v>2118</v>
      </c>
      <c r="P30" s="250" t="s">
        <v>2142</v>
      </c>
      <c r="Q30" s="250"/>
      <c r="R30" s="27" t="s">
        <v>1808</v>
      </c>
      <c r="S30" s="334" t="s">
        <v>1302</v>
      </c>
      <c r="T30" s="266">
        <v>45694</v>
      </c>
      <c r="U30" s="283">
        <v>20000</v>
      </c>
      <c r="V30" s="250"/>
      <c r="W30" s="334" t="s">
        <v>1878</v>
      </c>
    </row>
    <row r="31" spans="1:24" ht="20.100000000000001" customHeight="1">
      <c r="A31" s="234">
        <v>39</v>
      </c>
      <c r="B31" s="283">
        <v>3187</v>
      </c>
      <c r="C31" s="294">
        <v>2</v>
      </c>
      <c r="D31" s="294">
        <v>150</v>
      </c>
      <c r="E31" s="294">
        <v>30</v>
      </c>
      <c r="F31" s="250"/>
      <c r="G31" s="283">
        <v>1</v>
      </c>
      <c r="H31" s="283"/>
      <c r="I31" s="250" t="s">
        <v>2085</v>
      </c>
      <c r="J31" s="276" t="s">
        <v>2090</v>
      </c>
      <c r="K31" s="304" t="s">
        <v>2089</v>
      </c>
      <c r="L31" s="324">
        <f>(68.4/3600*E31/C31)*1.13</f>
        <v>0.32205</v>
      </c>
      <c r="M31" s="294">
        <v>14.25</v>
      </c>
      <c r="N31" s="31" t="s">
        <v>1903</v>
      </c>
      <c r="O31" s="250" t="s">
        <v>1893</v>
      </c>
      <c r="P31" s="250" t="s">
        <v>2141</v>
      </c>
      <c r="Q31" s="250"/>
      <c r="R31" s="27" t="s">
        <v>1808</v>
      </c>
      <c r="S31" s="334" t="s">
        <v>2150</v>
      </c>
      <c r="T31" s="266">
        <v>45694</v>
      </c>
      <c r="U31" s="283">
        <v>20000</v>
      </c>
      <c r="V31" s="250"/>
      <c r="W31" s="334" t="s">
        <v>1878</v>
      </c>
    </row>
    <row r="32" spans="1:24" ht="20.100000000000001" customHeight="1">
      <c r="A32" s="234">
        <v>40</v>
      </c>
      <c r="B32" s="283">
        <v>3186</v>
      </c>
      <c r="C32" s="294">
        <v>2</v>
      </c>
      <c r="D32" s="294">
        <v>150</v>
      </c>
      <c r="E32" s="294">
        <v>28</v>
      </c>
      <c r="F32" s="250"/>
      <c r="G32" s="283">
        <v>1</v>
      </c>
      <c r="H32" s="283"/>
      <c r="I32" s="250" t="s">
        <v>2085</v>
      </c>
      <c r="J32" s="276" t="s">
        <v>2095</v>
      </c>
      <c r="K32" s="304" t="s">
        <v>2094</v>
      </c>
      <c r="L32" s="324">
        <f>(68.4/3600*E32/C32)*1.13</f>
        <v>0.30058000000000001</v>
      </c>
      <c r="M32" s="294">
        <v>16.649999999999999</v>
      </c>
      <c r="N32" s="31" t="s">
        <v>1903</v>
      </c>
      <c r="O32" s="250" t="s">
        <v>1893</v>
      </c>
      <c r="P32" s="250" t="s">
        <v>2141</v>
      </c>
      <c r="Q32" s="250"/>
      <c r="R32" s="27" t="s">
        <v>1808</v>
      </c>
      <c r="S32" s="334" t="s">
        <v>2151</v>
      </c>
      <c r="T32" s="266">
        <v>45694</v>
      </c>
      <c r="U32" s="283">
        <v>20000</v>
      </c>
      <c r="V32" s="250"/>
      <c r="W32" s="334" t="s">
        <v>1878</v>
      </c>
    </row>
    <row r="33" spans="1:23" ht="20.100000000000001" customHeight="1">
      <c r="A33" s="234">
        <v>41</v>
      </c>
      <c r="B33" s="283">
        <v>3182</v>
      </c>
      <c r="C33" s="294">
        <v>2</v>
      </c>
      <c r="D33" s="294">
        <v>200</v>
      </c>
      <c r="E33" s="294">
        <v>30</v>
      </c>
      <c r="F33" s="250"/>
      <c r="G33" s="283">
        <v>1</v>
      </c>
      <c r="H33" s="283"/>
      <c r="I33" s="250" t="s">
        <v>2085</v>
      </c>
      <c r="J33" s="274" t="s">
        <v>2112</v>
      </c>
      <c r="K33" s="307" t="s">
        <v>2111</v>
      </c>
      <c r="L33" s="324">
        <f>(72.8/3600*E33/C33)*1.13</f>
        <v>0.34276666666666666</v>
      </c>
      <c r="M33" s="294">
        <v>21.35</v>
      </c>
      <c r="N33" s="31" t="s">
        <v>1903</v>
      </c>
      <c r="O33" s="250" t="s">
        <v>1894</v>
      </c>
      <c r="P33" s="250" t="s">
        <v>2140</v>
      </c>
      <c r="Q33" s="250"/>
      <c r="R33" s="27" t="s">
        <v>1808</v>
      </c>
      <c r="S33" s="334" t="s">
        <v>2152</v>
      </c>
      <c r="T33" s="266">
        <v>45694</v>
      </c>
      <c r="U33" s="283">
        <v>20000</v>
      </c>
      <c r="V33" s="250"/>
      <c r="W33" s="334" t="s">
        <v>1878</v>
      </c>
    </row>
    <row r="34" spans="1:23" ht="20.100000000000001" customHeight="1">
      <c r="A34" s="234">
        <v>42</v>
      </c>
      <c r="B34" s="283">
        <v>3183</v>
      </c>
      <c r="C34" s="294">
        <v>3</v>
      </c>
      <c r="D34" s="294">
        <v>200</v>
      </c>
      <c r="E34" s="294">
        <v>32</v>
      </c>
      <c r="F34" s="250"/>
      <c r="G34" s="283">
        <v>1</v>
      </c>
      <c r="H34" s="283"/>
      <c r="I34" s="250" t="s">
        <v>2085</v>
      </c>
      <c r="J34" s="274" t="s">
        <v>2114</v>
      </c>
      <c r="K34" s="273" t="s">
        <v>2113</v>
      </c>
      <c r="L34" s="324">
        <f>(72.8/3600*E34/C34)*1.13</f>
        <v>0.24374518518518515</v>
      </c>
      <c r="M34" s="294">
        <v>24.9</v>
      </c>
      <c r="N34" s="31" t="s">
        <v>1903</v>
      </c>
      <c r="O34" s="250" t="s">
        <v>1894</v>
      </c>
      <c r="P34" s="250" t="s">
        <v>2140</v>
      </c>
      <c r="Q34" s="250"/>
      <c r="R34" s="27" t="s">
        <v>1808</v>
      </c>
      <c r="S34" s="334" t="s">
        <v>2153</v>
      </c>
      <c r="T34" s="266">
        <v>45694</v>
      </c>
      <c r="U34" s="283">
        <v>20000</v>
      </c>
      <c r="V34" s="250"/>
      <c r="W34" s="334" t="s">
        <v>1878</v>
      </c>
    </row>
    <row r="35" spans="1:23" ht="20.100000000000001" customHeight="1">
      <c r="A35" s="234">
        <v>43</v>
      </c>
      <c r="B35" s="283">
        <v>4103</v>
      </c>
      <c r="C35" s="294">
        <v>2</v>
      </c>
      <c r="D35" s="294">
        <v>220</v>
      </c>
      <c r="E35" s="294">
        <v>35</v>
      </c>
      <c r="F35" s="250"/>
      <c r="G35" s="283">
        <v>1</v>
      </c>
      <c r="H35" s="283"/>
      <c r="I35" s="250" t="s">
        <v>2079</v>
      </c>
      <c r="J35" s="276" t="s">
        <v>1346</v>
      </c>
      <c r="K35" s="304" t="s">
        <v>2088</v>
      </c>
      <c r="L35" s="324">
        <f>(80.5/3600*E35/C35)*1.13</f>
        <v>0.4421909722222222</v>
      </c>
      <c r="M35" s="294">
        <v>23.47</v>
      </c>
      <c r="N35" s="31" t="s">
        <v>1903</v>
      </c>
      <c r="O35" s="250" t="s">
        <v>2119</v>
      </c>
      <c r="P35" s="250" t="s">
        <v>2139</v>
      </c>
      <c r="Q35" s="250"/>
      <c r="R35" s="27" t="s">
        <v>1808</v>
      </c>
      <c r="S35" s="334" t="s">
        <v>2154</v>
      </c>
      <c r="T35" s="266">
        <v>45694</v>
      </c>
      <c r="U35" s="283">
        <v>15000</v>
      </c>
      <c r="V35" s="250"/>
      <c r="W35" s="334" t="s">
        <v>1878</v>
      </c>
    </row>
    <row r="36" spans="1:23" ht="32.65" customHeight="1">
      <c r="A36" s="234">
        <v>44</v>
      </c>
      <c r="B36" s="283">
        <v>3746</v>
      </c>
      <c r="C36" s="294">
        <v>1</v>
      </c>
      <c r="D36" s="294">
        <v>250</v>
      </c>
      <c r="E36" s="294">
        <v>45</v>
      </c>
      <c r="F36" s="250"/>
      <c r="G36" s="283">
        <v>1</v>
      </c>
      <c r="H36" s="283"/>
      <c r="I36" s="250" t="s">
        <v>2093</v>
      </c>
      <c r="J36" s="274" t="s">
        <v>2092</v>
      </c>
      <c r="K36" s="273" t="s">
        <v>2091</v>
      </c>
      <c r="L36" s="324">
        <f>(88.2/3600*E36/C36)*1.13</f>
        <v>1.245825</v>
      </c>
      <c r="M36" s="294">
        <v>99.06</v>
      </c>
      <c r="N36" s="31" t="s">
        <v>1903</v>
      </c>
      <c r="O36" s="250" t="s">
        <v>2120</v>
      </c>
      <c r="P36" s="250" t="s">
        <v>2138</v>
      </c>
      <c r="Q36" s="250"/>
      <c r="R36" s="27" t="s">
        <v>1808</v>
      </c>
      <c r="S36" s="2" t="s">
        <v>2155</v>
      </c>
      <c r="T36" s="266">
        <v>45694</v>
      </c>
      <c r="U36" s="283">
        <v>6000</v>
      </c>
      <c r="V36" s="250"/>
      <c r="W36" s="334" t="s">
        <v>1878</v>
      </c>
    </row>
    <row r="37" spans="1:23" ht="20.100000000000001" customHeight="1">
      <c r="A37" s="234">
        <v>45</v>
      </c>
      <c r="B37" s="283">
        <v>3748</v>
      </c>
      <c r="C37" s="294">
        <v>1</v>
      </c>
      <c r="D37" s="294">
        <v>50</v>
      </c>
      <c r="E37" s="294">
        <v>30</v>
      </c>
      <c r="F37" s="250"/>
      <c r="G37" s="283">
        <v>1</v>
      </c>
      <c r="H37" s="283"/>
      <c r="I37" s="250" t="s">
        <v>2093</v>
      </c>
      <c r="J37" s="276" t="s">
        <v>2097</v>
      </c>
      <c r="K37" s="304" t="s">
        <v>2218</v>
      </c>
      <c r="L37" s="324">
        <f>(50.7/3600*E37/C37)*1.13</f>
        <v>0.47742499999999999</v>
      </c>
      <c r="M37" s="294">
        <v>2.66</v>
      </c>
      <c r="N37" s="31" t="s">
        <v>1903</v>
      </c>
      <c r="O37" s="250" t="s">
        <v>2120</v>
      </c>
      <c r="P37" s="250" t="s">
        <v>2137</v>
      </c>
      <c r="Q37" s="250"/>
      <c r="R37" s="27" t="s">
        <v>1808</v>
      </c>
      <c r="S37" s="334" t="s">
        <v>2156</v>
      </c>
      <c r="T37" s="266">
        <v>45694</v>
      </c>
      <c r="U37" s="283">
        <v>6000</v>
      </c>
      <c r="V37" s="250"/>
      <c r="W37" s="334" t="s">
        <v>1878</v>
      </c>
    </row>
    <row r="38" spans="1:23" ht="20.100000000000001" customHeight="1">
      <c r="A38" s="234">
        <v>46</v>
      </c>
      <c r="B38" s="283">
        <v>3748</v>
      </c>
      <c r="C38" s="294">
        <v>1</v>
      </c>
      <c r="D38" s="294">
        <v>50</v>
      </c>
      <c r="E38" s="294">
        <v>30</v>
      </c>
      <c r="F38" s="250"/>
      <c r="G38" s="283">
        <v>1</v>
      </c>
      <c r="H38" s="283"/>
      <c r="I38" s="250" t="s">
        <v>2093</v>
      </c>
      <c r="J38" s="276" t="s">
        <v>2098</v>
      </c>
      <c r="K38" s="304" t="s">
        <v>2099</v>
      </c>
      <c r="L38" s="324">
        <f>(50.7/3600*E38/C38)*1.13</f>
        <v>0.47742499999999999</v>
      </c>
      <c r="M38" s="294">
        <v>2.66</v>
      </c>
      <c r="N38" s="31" t="s">
        <v>1903</v>
      </c>
      <c r="O38" s="250" t="s">
        <v>2120</v>
      </c>
      <c r="P38" s="250" t="s">
        <v>2137</v>
      </c>
      <c r="Q38" s="250"/>
      <c r="R38" s="27" t="s">
        <v>1808</v>
      </c>
      <c r="S38" s="334" t="s">
        <v>2157</v>
      </c>
      <c r="T38" s="266">
        <v>45694</v>
      </c>
      <c r="U38" s="283">
        <v>6000</v>
      </c>
      <c r="V38" s="250"/>
      <c r="W38" s="334" t="s">
        <v>1878</v>
      </c>
    </row>
    <row r="39" spans="1:23" ht="20.100000000000001" customHeight="1">
      <c r="A39" s="234">
        <v>47</v>
      </c>
      <c r="B39" s="283">
        <v>3354</v>
      </c>
      <c r="C39" s="294">
        <v>4</v>
      </c>
      <c r="D39" s="294">
        <v>100</v>
      </c>
      <c r="E39" s="294">
        <v>21</v>
      </c>
      <c r="F39" s="250"/>
      <c r="G39" s="283">
        <v>1</v>
      </c>
      <c r="H39" s="283"/>
      <c r="I39" s="250" t="s">
        <v>21</v>
      </c>
      <c r="J39" s="276" t="s">
        <v>516</v>
      </c>
      <c r="K39" s="304" t="s">
        <v>2100</v>
      </c>
      <c r="L39" s="324">
        <f>(52.9/3600*E39/C39)*1.13</f>
        <v>8.7174791666666654E-2</v>
      </c>
      <c r="M39" s="294">
        <v>0.18</v>
      </c>
      <c r="N39" s="31" t="s">
        <v>1903</v>
      </c>
      <c r="O39" s="250" t="s">
        <v>1698</v>
      </c>
      <c r="P39" s="250" t="s">
        <v>2136</v>
      </c>
      <c r="Q39" s="250"/>
      <c r="R39" s="27" t="s">
        <v>1808</v>
      </c>
      <c r="S39" s="334" t="s">
        <v>2158</v>
      </c>
      <c r="T39" s="266">
        <v>45694</v>
      </c>
      <c r="U39" s="283">
        <v>20000</v>
      </c>
      <c r="V39" s="250"/>
      <c r="W39" s="334" t="s">
        <v>1878</v>
      </c>
    </row>
    <row r="40" spans="1:23" ht="20.100000000000001" customHeight="1">
      <c r="A40" s="234">
        <v>48</v>
      </c>
      <c r="B40" s="283">
        <v>560</v>
      </c>
      <c r="C40" s="294">
        <v>2</v>
      </c>
      <c r="D40" s="294">
        <v>125</v>
      </c>
      <c r="E40" s="294">
        <v>30</v>
      </c>
      <c r="F40" s="250"/>
      <c r="G40" s="283">
        <v>1</v>
      </c>
      <c r="H40" s="283"/>
      <c r="I40" s="250" t="s">
        <v>2018</v>
      </c>
      <c r="J40" s="276" t="s">
        <v>2104</v>
      </c>
      <c r="K40" s="305" t="s">
        <v>2103</v>
      </c>
      <c r="L40" s="324">
        <f>(57.3/3600*E40/C40)*1.13</f>
        <v>0.26978749999999996</v>
      </c>
      <c r="M40" s="294">
        <v>1.6</v>
      </c>
      <c r="N40" s="31" t="s">
        <v>1903</v>
      </c>
      <c r="O40" s="250" t="s">
        <v>2036</v>
      </c>
      <c r="P40" s="250" t="s">
        <v>2131</v>
      </c>
      <c r="Q40" s="250"/>
      <c r="R40" s="27" t="s">
        <v>1808</v>
      </c>
      <c r="S40" s="334" t="s">
        <v>1302</v>
      </c>
      <c r="T40" s="266">
        <v>45694</v>
      </c>
      <c r="U40" s="283">
        <v>20000</v>
      </c>
      <c r="V40" s="250"/>
      <c r="W40" s="334" t="s">
        <v>1878</v>
      </c>
    </row>
    <row r="41" spans="1:23" ht="20.100000000000001" customHeight="1">
      <c r="A41" s="234">
        <v>49</v>
      </c>
      <c r="B41" s="283">
        <v>2938</v>
      </c>
      <c r="C41" s="294">
        <v>2</v>
      </c>
      <c r="D41" s="294">
        <v>150</v>
      </c>
      <c r="E41" s="294">
        <v>28</v>
      </c>
      <c r="F41" s="250"/>
      <c r="G41" s="283">
        <v>2</v>
      </c>
      <c r="H41" s="283"/>
      <c r="I41" s="250" t="s">
        <v>133</v>
      </c>
      <c r="J41" s="260" t="s">
        <v>2105</v>
      </c>
      <c r="K41" s="305" t="s">
        <v>423</v>
      </c>
      <c r="L41" s="324">
        <f>(68.4/3600*E41/C41)*1.13</f>
        <v>0.30058000000000001</v>
      </c>
      <c r="M41" s="294">
        <v>4.75</v>
      </c>
      <c r="N41" s="31" t="s">
        <v>1903</v>
      </c>
      <c r="O41" s="250" t="s">
        <v>2122</v>
      </c>
      <c r="P41" s="250" t="s">
        <v>2130</v>
      </c>
      <c r="Q41" s="250"/>
      <c r="R41" s="27" t="s">
        <v>1808</v>
      </c>
      <c r="S41" s="334" t="s">
        <v>1302</v>
      </c>
      <c r="T41" s="266">
        <v>45694</v>
      </c>
      <c r="U41" s="283">
        <v>35000</v>
      </c>
      <c r="V41" s="250"/>
      <c r="W41" s="334" t="s">
        <v>1878</v>
      </c>
    </row>
    <row r="42" spans="1:23" ht="20.100000000000001" customHeight="1">
      <c r="A42" s="234">
        <v>50</v>
      </c>
      <c r="B42" s="283">
        <v>2936</v>
      </c>
      <c r="C42" s="294">
        <v>2</v>
      </c>
      <c r="D42" s="294">
        <v>125</v>
      </c>
      <c r="E42" s="294">
        <v>26</v>
      </c>
      <c r="F42" s="250"/>
      <c r="G42" s="283">
        <v>1</v>
      </c>
      <c r="H42" s="283"/>
      <c r="I42" s="250" t="s">
        <v>133</v>
      </c>
      <c r="J42" s="277" t="s">
        <v>591</v>
      </c>
      <c r="K42" s="306" t="s">
        <v>134</v>
      </c>
      <c r="L42" s="324">
        <f>(57.3/3600*E42/C42)*1.13</f>
        <v>0.23381583333333331</v>
      </c>
      <c r="M42" s="294">
        <v>6.96</v>
      </c>
      <c r="N42" s="31" t="s">
        <v>1903</v>
      </c>
      <c r="O42" s="250" t="s">
        <v>2122</v>
      </c>
      <c r="P42" s="250" t="s">
        <v>2129</v>
      </c>
      <c r="Q42" s="250"/>
      <c r="R42" s="27" t="s">
        <v>1808</v>
      </c>
      <c r="S42" s="334" t="s">
        <v>2161</v>
      </c>
      <c r="T42" s="266">
        <v>45694</v>
      </c>
      <c r="U42" s="283">
        <v>35000</v>
      </c>
      <c r="V42" s="250"/>
      <c r="W42" s="334" t="s">
        <v>1878</v>
      </c>
    </row>
    <row r="43" spans="1:23" ht="20.100000000000001" customHeight="1">
      <c r="A43" s="234">
        <v>51</v>
      </c>
      <c r="B43" s="283">
        <v>2941</v>
      </c>
      <c r="C43" s="294">
        <v>2</v>
      </c>
      <c r="D43" s="294">
        <v>150</v>
      </c>
      <c r="E43" s="294">
        <v>36</v>
      </c>
      <c r="F43" s="250"/>
      <c r="G43" s="283">
        <v>1</v>
      </c>
      <c r="H43" s="283"/>
      <c r="I43" s="250" t="s">
        <v>133</v>
      </c>
      <c r="J43" s="276" t="s">
        <v>2109</v>
      </c>
      <c r="K43" s="304" t="s">
        <v>2108</v>
      </c>
      <c r="L43" s="324">
        <f>(68.4/3600*E43/C43)*1.13</f>
        <v>0.38646000000000008</v>
      </c>
      <c r="M43" s="294">
        <v>15.54</v>
      </c>
      <c r="N43" s="31" t="s">
        <v>1903</v>
      </c>
      <c r="O43" s="250" t="s">
        <v>712</v>
      </c>
      <c r="P43" s="250" t="s">
        <v>2128</v>
      </c>
      <c r="Q43" s="250"/>
      <c r="R43" s="27" t="s">
        <v>1808</v>
      </c>
      <c r="S43" s="334" t="s">
        <v>1302</v>
      </c>
      <c r="T43" s="266">
        <v>45694</v>
      </c>
      <c r="U43" s="283">
        <v>35000</v>
      </c>
      <c r="V43" s="250"/>
      <c r="W43" s="334" t="s">
        <v>1878</v>
      </c>
    </row>
    <row r="44" spans="1:23" ht="20.100000000000001" customHeight="1">
      <c r="A44" s="234">
        <v>52</v>
      </c>
      <c r="B44" s="283">
        <v>2944</v>
      </c>
      <c r="C44" s="283">
        <v>2</v>
      </c>
      <c r="D44" s="283">
        <v>125</v>
      </c>
      <c r="E44" s="283">
        <v>30</v>
      </c>
      <c r="F44" s="327"/>
      <c r="G44" s="283">
        <v>1</v>
      </c>
      <c r="H44" s="283"/>
      <c r="I44" s="250" t="s">
        <v>133</v>
      </c>
      <c r="J44" s="276" t="s">
        <v>591</v>
      </c>
      <c r="K44" s="304" t="s">
        <v>2206</v>
      </c>
      <c r="L44" s="324">
        <f>(57.3/3600*E44/C44)*1.13</f>
        <v>0.26978749999999996</v>
      </c>
      <c r="M44" s="31" t="s">
        <v>1903</v>
      </c>
      <c r="N44" s="250" t="s">
        <v>2122</v>
      </c>
      <c r="O44" s="250" t="s">
        <v>2129</v>
      </c>
      <c r="P44" s="250"/>
      <c r="Q44" s="27" t="s">
        <v>1808</v>
      </c>
      <c r="R44" s="334" t="s">
        <v>2161</v>
      </c>
      <c r="S44" s="266">
        <v>45696</v>
      </c>
      <c r="T44" s="283">
        <v>35000</v>
      </c>
      <c r="U44" s="250"/>
      <c r="V44" s="334" t="s">
        <v>1878</v>
      </c>
    </row>
    <row r="45" spans="1:23" ht="20.100000000000001" customHeight="1">
      <c r="A45" s="234">
        <v>53</v>
      </c>
      <c r="B45" s="283">
        <v>5101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83"/>
      <c r="I45" s="250" t="s">
        <v>2018</v>
      </c>
      <c r="J45" s="276" t="s">
        <v>2107</v>
      </c>
      <c r="K45" s="304" t="s">
        <v>2106</v>
      </c>
      <c r="L45" s="324">
        <f>(68.4/3600*E45/C45)*1.13</f>
        <v>0.32205</v>
      </c>
      <c r="M45" s="294">
        <v>2.88</v>
      </c>
      <c r="N45" s="31" t="s">
        <v>1903</v>
      </c>
      <c r="O45" s="250" t="s">
        <v>2036</v>
      </c>
      <c r="P45" s="250" t="s">
        <v>2125</v>
      </c>
      <c r="Q45" s="250"/>
      <c r="R45" s="27" t="s">
        <v>1808</v>
      </c>
      <c r="S45" s="334" t="s">
        <v>1302</v>
      </c>
      <c r="T45" s="266">
        <v>45694</v>
      </c>
      <c r="U45" s="283">
        <v>35000</v>
      </c>
      <c r="V45" s="250"/>
      <c r="W45" s="334" t="s">
        <v>1878</v>
      </c>
    </row>
    <row r="46" spans="1:23" ht="20.100000000000001" customHeight="1">
      <c r="A46" s="234">
        <v>54</v>
      </c>
      <c r="B46" s="283">
        <v>2921</v>
      </c>
      <c r="C46" s="294">
        <v>8</v>
      </c>
      <c r="D46" s="294">
        <v>60</v>
      </c>
      <c r="E46" s="294">
        <v>20</v>
      </c>
      <c r="F46" s="250"/>
      <c r="G46" s="283">
        <v>1</v>
      </c>
      <c r="H46" s="283"/>
      <c r="I46" s="250" t="s">
        <v>2116</v>
      </c>
      <c r="J46" s="276" t="s">
        <v>1196</v>
      </c>
      <c r="K46" s="304" t="s">
        <v>2236</v>
      </c>
      <c r="L46" s="324">
        <f>(46.3/3600*E46/C46)*1.13</f>
        <v>3.633263888888888E-2</v>
      </c>
      <c r="M46" s="294">
        <v>0.03</v>
      </c>
      <c r="N46" s="31" t="s">
        <v>1903</v>
      </c>
      <c r="O46" s="250" t="s">
        <v>2123</v>
      </c>
      <c r="P46" s="250" t="s">
        <v>2127</v>
      </c>
      <c r="Q46" s="250"/>
      <c r="R46" s="27" t="s">
        <v>1808</v>
      </c>
      <c r="S46" s="334" t="s">
        <v>1302</v>
      </c>
      <c r="T46" s="266">
        <v>45694</v>
      </c>
      <c r="U46" s="283">
        <v>60000</v>
      </c>
      <c r="V46" s="250"/>
      <c r="W46" s="334" t="s">
        <v>1878</v>
      </c>
    </row>
    <row r="47" spans="1:23" ht="20.100000000000001" customHeight="1">
      <c r="A47" s="234">
        <v>56</v>
      </c>
      <c r="B47" s="283">
        <v>3465</v>
      </c>
      <c r="C47" s="294">
        <v>2</v>
      </c>
      <c r="D47" s="294">
        <v>230</v>
      </c>
      <c r="E47" s="294">
        <v>28</v>
      </c>
      <c r="F47" s="250"/>
      <c r="G47" s="283">
        <v>2</v>
      </c>
      <c r="H47" s="283"/>
      <c r="I47" s="250" t="s">
        <v>938</v>
      </c>
      <c r="J47" s="273" t="s">
        <v>2163</v>
      </c>
      <c r="K47" s="312" t="s">
        <v>2162</v>
      </c>
      <c r="L47" s="324">
        <f>(80.5/3600*E47/C47)*1.13</f>
        <v>0.35375277777777769</v>
      </c>
      <c r="M47" s="294"/>
      <c r="N47" s="31" t="s">
        <v>1903</v>
      </c>
      <c r="O47" s="250" t="s">
        <v>942</v>
      </c>
      <c r="P47" s="250"/>
      <c r="Q47" s="250"/>
      <c r="R47" s="27" t="s">
        <v>1808</v>
      </c>
      <c r="S47" s="334" t="s">
        <v>1302</v>
      </c>
      <c r="T47" s="266">
        <v>45694</v>
      </c>
      <c r="U47" s="294">
        <v>50000</v>
      </c>
      <c r="V47" s="250"/>
      <c r="W47" s="250"/>
    </row>
    <row r="48" spans="1:23" ht="20.100000000000001" customHeight="1">
      <c r="A48" s="234">
        <v>57</v>
      </c>
      <c r="B48" s="283">
        <v>3466</v>
      </c>
      <c r="C48" s="294">
        <v>4</v>
      </c>
      <c r="D48" s="294">
        <v>200</v>
      </c>
      <c r="E48" s="294">
        <v>30</v>
      </c>
      <c r="F48" s="250"/>
      <c r="G48" s="283">
        <v>1</v>
      </c>
      <c r="H48" s="283"/>
      <c r="I48" s="250" t="s">
        <v>938</v>
      </c>
      <c r="J48" s="260" t="s">
        <v>2169</v>
      </c>
      <c r="K48" s="304" t="s">
        <v>2168</v>
      </c>
      <c r="L48" s="324">
        <f>(72.8/3600*E48/C48)*1.13</f>
        <v>0.17138333333333333</v>
      </c>
      <c r="M48" s="294"/>
      <c r="N48" s="31" t="s">
        <v>1903</v>
      </c>
      <c r="O48" s="250" t="s">
        <v>942</v>
      </c>
      <c r="P48" s="250"/>
      <c r="Q48" s="250"/>
      <c r="R48" s="27" t="s">
        <v>1808</v>
      </c>
      <c r="S48" s="334" t="s">
        <v>1302</v>
      </c>
      <c r="T48" s="266">
        <v>45694</v>
      </c>
      <c r="U48" s="294">
        <v>50000</v>
      </c>
      <c r="V48" s="250"/>
      <c r="W48" s="250"/>
    </row>
    <row r="49" spans="1:23" ht="20.100000000000001" customHeight="1">
      <c r="A49" s="234"/>
      <c r="B49" s="283">
        <v>3467</v>
      </c>
      <c r="C49" s="283">
        <v>4</v>
      </c>
      <c r="D49" s="283">
        <v>200</v>
      </c>
      <c r="E49" s="283">
        <v>35</v>
      </c>
      <c r="F49" s="327"/>
      <c r="G49" s="283">
        <v>4</v>
      </c>
      <c r="H49" s="283"/>
      <c r="I49" s="250" t="s">
        <v>938</v>
      </c>
      <c r="J49" s="260" t="s">
        <v>2231</v>
      </c>
      <c r="K49" s="304" t="s">
        <v>2232</v>
      </c>
      <c r="L49" s="324">
        <f>(72.8/3600*E49/C49)*1.13</f>
        <v>0.19994722222222219</v>
      </c>
      <c r="M49" s="31" t="s">
        <v>1903</v>
      </c>
      <c r="N49" s="250" t="s">
        <v>1055</v>
      </c>
      <c r="O49" s="250"/>
      <c r="P49" s="250"/>
      <c r="Q49" s="27" t="s">
        <v>1808</v>
      </c>
      <c r="R49" s="334" t="s">
        <v>2233</v>
      </c>
      <c r="S49" s="266">
        <v>45694</v>
      </c>
      <c r="T49" s="283">
        <v>50000</v>
      </c>
      <c r="U49" s="250"/>
      <c r="V49" s="250"/>
    </row>
    <row r="50" spans="1:23" ht="20.100000000000001" customHeight="1">
      <c r="A50" s="234">
        <v>59</v>
      </c>
      <c r="B50" s="283">
        <v>2972</v>
      </c>
      <c r="C50" s="294">
        <v>8</v>
      </c>
      <c r="D50" s="294">
        <v>60</v>
      </c>
      <c r="E50" s="294">
        <v>17</v>
      </c>
      <c r="F50" s="250"/>
      <c r="G50" s="283">
        <v>1</v>
      </c>
      <c r="H50" s="283"/>
      <c r="I50" s="250" t="s">
        <v>938</v>
      </c>
      <c r="J50" s="260" t="s">
        <v>2201</v>
      </c>
      <c r="K50" s="304" t="s">
        <v>2221</v>
      </c>
      <c r="L50" s="324">
        <f>(50.7/3600*E50/C50)*1.13</f>
        <v>3.3817604166666668E-2</v>
      </c>
      <c r="M50" s="294">
        <v>0.12</v>
      </c>
      <c r="N50" s="31" t="s">
        <v>1903</v>
      </c>
      <c r="O50" s="250" t="s">
        <v>1055</v>
      </c>
      <c r="P50" s="250"/>
      <c r="Q50" s="250"/>
      <c r="R50" s="27" t="s">
        <v>1808</v>
      </c>
      <c r="S50" s="334" t="s">
        <v>1302</v>
      </c>
      <c r="T50" s="266">
        <v>45694</v>
      </c>
      <c r="U50" s="294">
        <v>50000</v>
      </c>
      <c r="V50" s="250"/>
      <c r="W50" s="250"/>
    </row>
    <row r="51" spans="1:23" ht="20.100000000000001" customHeight="1">
      <c r="A51" s="234">
        <v>61</v>
      </c>
      <c r="B51" s="283">
        <v>3791</v>
      </c>
      <c r="C51" s="294">
        <v>4</v>
      </c>
      <c r="D51" s="294">
        <v>125</v>
      </c>
      <c r="E51" s="294">
        <v>20</v>
      </c>
      <c r="F51" s="250"/>
      <c r="G51" s="283">
        <v>2</v>
      </c>
      <c r="H51" s="283"/>
      <c r="I51" s="250" t="s">
        <v>2166</v>
      </c>
      <c r="J51" s="260" t="s">
        <v>2165</v>
      </c>
      <c r="K51" s="304" t="s">
        <v>1725</v>
      </c>
      <c r="L51" s="324">
        <f>(57.3/3600*E51/C51)*1.13</f>
        <v>8.9929166666666643E-2</v>
      </c>
      <c r="M51" s="294"/>
      <c r="N51" s="31" t="s">
        <v>1903</v>
      </c>
      <c r="O51" s="250" t="s">
        <v>2207</v>
      </c>
      <c r="P51" s="250"/>
      <c r="Q51" s="250"/>
      <c r="R51" s="27" t="s">
        <v>1808</v>
      </c>
      <c r="S51" s="334" t="s">
        <v>1302</v>
      </c>
      <c r="T51" s="266">
        <v>45694</v>
      </c>
      <c r="U51" s="294">
        <v>100000</v>
      </c>
      <c r="V51" s="250"/>
      <c r="W51" s="250"/>
    </row>
    <row r="52" spans="1:23" ht="20.100000000000001" customHeight="1">
      <c r="A52" s="234">
        <v>62</v>
      </c>
      <c r="B52" s="283">
        <v>3433</v>
      </c>
      <c r="C52" s="294">
        <v>2</v>
      </c>
      <c r="D52" s="294">
        <v>150</v>
      </c>
      <c r="E52" s="294">
        <v>35</v>
      </c>
      <c r="F52" s="250"/>
      <c r="G52" s="283">
        <v>1</v>
      </c>
      <c r="H52" s="283"/>
      <c r="I52" s="250" t="s">
        <v>882</v>
      </c>
      <c r="J52" s="260" t="s">
        <v>898</v>
      </c>
      <c r="K52" s="304" t="s">
        <v>899</v>
      </c>
      <c r="L52" s="324">
        <f>(68.4/3600*E52/C52)*1.13</f>
        <v>0.37572500000000003</v>
      </c>
      <c r="M52" s="294"/>
      <c r="N52" s="31" t="s">
        <v>1903</v>
      </c>
      <c r="O52" s="250" t="s">
        <v>901</v>
      </c>
      <c r="P52" s="250"/>
      <c r="Q52" s="250"/>
      <c r="R52" s="27" t="s">
        <v>1808</v>
      </c>
      <c r="S52" s="334" t="s">
        <v>1302</v>
      </c>
      <c r="T52" s="266">
        <v>45694</v>
      </c>
      <c r="U52" s="294">
        <v>6000</v>
      </c>
      <c r="V52" s="250"/>
      <c r="W52" s="250"/>
    </row>
    <row r="53" spans="1:23" ht="20.100000000000001" customHeight="1">
      <c r="A53" s="234">
        <v>63</v>
      </c>
      <c r="B53" s="283">
        <v>3431</v>
      </c>
      <c r="C53" s="294">
        <v>4</v>
      </c>
      <c r="D53" s="294">
        <v>100</v>
      </c>
      <c r="E53" s="294">
        <v>20</v>
      </c>
      <c r="F53" s="250"/>
      <c r="G53" s="283">
        <v>1</v>
      </c>
      <c r="H53" s="283"/>
      <c r="I53" s="250" t="s">
        <v>882</v>
      </c>
      <c r="J53" s="260" t="s">
        <v>898</v>
      </c>
      <c r="K53" s="304" t="s">
        <v>2167</v>
      </c>
      <c r="L53" s="324">
        <f>(52.9/3600*E53/C53)*1.13</f>
        <v>8.3023611111111104E-2</v>
      </c>
      <c r="M53" s="294"/>
      <c r="N53" s="31" t="s">
        <v>1903</v>
      </c>
      <c r="O53" s="250" t="s">
        <v>901</v>
      </c>
      <c r="P53" s="250"/>
      <c r="Q53" s="250"/>
      <c r="R53" s="27" t="s">
        <v>1808</v>
      </c>
      <c r="S53" s="334" t="s">
        <v>1302</v>
      </c>
      <c r="T53" s="266">
        <v>45694</v>
      </c>
      <c r="U53" s="294">
        <v>6000</v>
      </c>
      <c r="V53" s="250"/>
      <c r="W53" s="250"/>
    </row>
    <row r="54" spans="1:23" ht="20.100000000000001" customHeight="1">
      <c r="A54" s="234">
        <v>65</v>
      </c>
      <c r="B54" s="283">
        <v>1603</v>
      </c>
      <c r="C54" s="294">
        <v>8</v>
      </c>
      <c r="D54" s="294">
        <v>60</v>
      </c>
      <c r="E54" s="294">
        <v>20</v>
      </c>
      <c r="F54" s="250"/>
      <c r="G54" s="283">
        <v>1</v>
      </c>
      <c r="H54" s="283"/>
      <c r="I54" s="250" t="s">
        <v>821</v>
      </c>
      <c r="J54" s="276" t="s">
        <v>971</v>
      </c>
      <c r="K54" s="304">
        <v>101095005006</v>
      </c>
      <c r="L54" s="324">
        <f>(46.3/3600*E54/C54)*1.13</f>
        <v>3.633263888888888E-2</v>
      </c>
      <c r="M54" s="294"/>
      <c r="N54" s="31" t="s">
        <v>1903</v>
      </c>
      <c r="O54" s="250" t="s">
        <v>1218</v>
      </c>
      <c r="P54" s="250"/>
      <c r="Q54" s="250"/>
      <c r="R54" s="27" t="s">
        <v>1808</v>
      </c>
      <c r="S54" s="334" t="s">
        <v>1302</v>
      </c>
      <c r="T54" s="266">
        <v>45694</v>
      </c>
      <c r="U54" s="294">
        <v>50000</v>
      </c>
      <c r="V54" s="250"/>
      <c r="W54" s="250"/>
    </row>
    <row r="55" spans="1:23" ht="20.100000000000001" customHeight="1">
      <c r="A55" s="234">
        <v>67</v>
      </c>
      <c r="B55" s="283">
        <v>4048</v>
      </c>
      <c r="C55" s="294">
        <v>4</v>
      </c>
      <c r="D55" s="294">
        <v>100</v>
      </c>
      <c r="E55" s="294">
        <v>25</v>
      </c>
      <c r="F55" s="250"/>
      <c r="G55" s="283">
        <v>1</v>
      </c>
      <c r="H55" s="283"/>
      <c r="I55" s="250" t="s">
        <v>882</v>
      </c>
      <c r="J55" s="262" t="s">
        <v>2173</v>
      </c>
      <c r="K55" s="262" t="s">
        <v>2208</v>
      </c>
      <c r="L55" s="324">
        <f>(52.9/3600*E55/C55)*1.13</f>
        <v>0.10377951388888887</v>
      </c>
      <c r="M55" s="294"/>
      <c r="N55" s="31" t="s">
        <v>1903</v>
      </c>
      <c r="O55" s="250" t="s">
        <v>1729</v>
      </c>
      <c r="P55" s="250"/>
      <c r="Q55" s="250"/>
      <c r="R55" s="27" t="s">
        <v>1808</v>
      </c>
      <c r="S55" s="334" t="s">
        <v>1302</v>
      </c>
      <c r="T55" s="266">
        <v>45694</v>
      </c>
      <c r="U55" s="294">
        <v>50000</v>
      </c>
      <c r="V55" s="250"/>
      <c r="W55" s="250"/>
    </row>
    <row r="56" spans="1:23" ht="20.100000000000001" customHeight="1">
      <c r="A56" s="234">
        <v>68</v>
      </c>
      <c r="B56" s="283">
        <v>4036</v>
      </c>
      <c r="C56" s="294">
        <v>2</v>
      </c>
      <c r="D56" s="294">
        <v>100</v>
      </c>
      <c r="E56" s="294">
        <v>37</v>
      </c>
      <c r="F56" s="250"/>
      <c r="G56" s="283">
        <v>1</v>
      </c>
      <c r="H56" s="283"/>
      <c r="I56" s="250" t="s">
        <v>2176</v>
      </c>
      <c r="J56" s="276" t="s">
        <v>2175</v>
      </c>
      <c r="K56" s="304" t="s">
        <v>2174</v>
      </c>
      <c r="L56" s="324">
        <f>(52.9/3600*E56/C56)*1.13</f>
        <v>0.30718736111111111</v>
      </c>
      <c r="M56" s="294"/>
      <c r="N56" s="31" t="s">
        <v>1903</v>
      </c>
      <c r="O56" s="250" t="s">
        <v>2209</v>
      </c>
      <c r="P56" s="250"/>
      <c r="Q56" s="250"/>
      <c r="R56" s="27" t="s">
        <v>1808</v>
      </c>
      <c r="S56" s="334" t="s">
        <v>1302</v>
      </c>
      <c r="T56" s="266">
        <v>45694</v>
      </c>
      <c r="U56" s="294">
        <v>50000</v>
      </c>
      <c r="V56" s="250"/>
      <c r="W56" s="250"/>
    </row>
    <row r="57" spans="1:23" ht="20.100000000000001" customHeight="1">
      <c r="A57" s="234">
        <v>69</v>
      </c>
      <c r="B57" s="283">
        <v>4038</v>
      </c>
      <c r="C57" s="294">
        <v>8</v>
      </c>
      <c r="D57" s="294">
        <v>100</v>
      </c>
      <c r="E57" s="294">
        <v>21</v>
      </c>
      <c r="F57" s="250"/>
      <c r="G57" s="283">
        <v>1</v>
      </c>
      <c r="H57" s="283">
        <v>1</v>
      </c>
      <c r="I57" s="250" t="s">
        <v>2176</v>
      </c>
      <c r="J57" s="276" t="s">
        <v>2178</v>
      </c>
      <c r="K57" s="304" t="s">
        <v>2177</v>
      </c>
      <c r="L57" s="324">
        <f>(52.9/3600*E57/C57)*1.13</f>
        <v>4.3587395833333327E-2</v>
      </c>
      <c r="M57" s="294"/>
      <c r="N57" s="31" t="s">
        <v>1903</v>
      </c>
      <c r="O57" s="250" t="s">
        <v>2209</v>
      </c>
      <c r="P57" s="250"/>
      <c r="Q57" s="250"/>
      <c r="R57" s="27" t="s">
        <v>1808</v>
      </c>
      <c r="S57" s="334" t="s">
        <v>1302</v>
      </c>
      <c r="T57" s="266">
        <v>45694</v>
      </c>
      <c r="U57" s="294">
        <v>50000</v>
      </c>
      <c r="V57" s="250"/>
      <c r="W57" s="250"/>
    </row>
    <row r="58" spans="1:23" ht="20.100000000000001" customHeight="1">
      <c r="A58" s="234">
        <v>70</v>
      </c>
      <c r="B58" s="283">
        <v>4035</v>
      </c>
      <c r="C58" s="294">
        <v>4</v>
      </c>
      <c r="D58" s="294">
        <v>150</v>
      </c>
      <c r="E58" s="294">
        <v>40</v>
      </c>
      <c r="F58" s="250"/>
      <c r="G58" s="283">
        <v>2</v>
      </c>
      <c r="H58" s="283"/>
      <c r="I58" s="250" t="s">
        <v>2176</v>
      </c>
      <c r="J58" s="276" t="s">
        <v>822</v>
      </c>
      <c r="K58" s="304" t="s">
        <v>2189</v>
      </c>
      <c r="L58" s="324">
        <f>(68.4/3600*E58/C58)*1.13</f>
        <v>0.2147</v>
      </c>
      <c r="M58" s="294"/>
      <c r="N58" s="31" t="s">
        <v>1903</v>
      </c>
      <c r="O58" s="250" t="s">
        <v>2209</v>
      </c>
      <c r="P58" s="250"/>
      <c r="Q58" s="250"/>
      <c r="R58" s="27" t="s">
        <v>1808</v>
      </c>
      <c r="S58" s="334" t="s">
        <v>1302</v>
      </c>
      <c r="T58" s="266">
        <v>45694</v>
      </c>
      <c r="U58" s="294">
        <v>50000</v>
      </c>
      <c r="V58" s="250"/>
      <c r="W58" s="250"/>
    </row>
    <row r="59" spans="1:23" ht="20.100000000000001" customHeight="1">
      <c r="A59" s="234">
        <v>70</v>
      </c>
      <c r="B59" s="283">
        <v>4791</v>
      </c>
      <c r="C59" s="294">
        <v>1</v>
      </c>
      <c r="D59" s="294">
        <v>150</v>
      </c>
      <c r="E59" s="294">
        <v>65</v>
      </c>
      <c r="F59" s="250"/>
      <c r="G59" s="283">
        <v>2</v>
      </c>
      <c r="H59" s="283"/>
      <c r="I59" s="250" t="s">
        <v>2181</v>
      </c>
      <c r="J59" s="276" t="s">
        <v>2180</v>
      </c>
      <c r="K59" s="304" t="s">
        <v>2179</v>
      </c>
      <c r="L59" s="324">
        <f>(68.4/3600*E59/C59)*1.13</f>
        <v>1.3955500000000001</v>
      </c>
      <c r="M59" s="294"/>
      <c r="N59" s="31" t="s">
        <v>1903</v>
      </c>
      <c r="O59" s="250" t="s">
        <v>2210</v>
      </c>
      <c r="P59" s="250"/>
      <c r="Q59" s="250"/>
      <c r="R59" s="27" t="s">
        <v>1808</v>
      </c>
      <c r="S59" s="334" t="s">
        <v>1302</v>
      </c>
      <c r="T59" s="266">
        <v>45694</v>
      </c>
      <c r="U59" s="294">
        <v>3000</v>
      </c>
      <c r="V59" s="250"/>
      <c r="W59" s="250"/>
    </row>
    <row r="60" spans="1:23" ht="20.100000000000001" customHeight="1">
      <c r="A60" s="234">
        <v>71</v>
      </c>
      <c r="B60" s="283">
        <v>3703</v>
      </c>
      <c r="C60" s="294">
        <v>2</v>
      </c>
      <c r="D60" s="294">
        <v>300</v>
      </c>
      <c r="E60" s="294">
        <v>28</v>
      </c>
      <c r="F60" s="250"/>
      <c r="G60" s="283">
        <v>1</v>
      </c>
      <c r="H60" s="283"/>
      <c r="I60" s="250" t="s">
        <v>2184</v>
      </c>
      <c r="J60" s="276" t="s">
        <v>2183</v>
      </c>
      <c r="K60" s="304" t="s">
        <v>2182</v>
      </c>
      <c r="L60" s="324">
        <f>(101.4/3600*E60/C60)*1.13</f>
        <v>0.44559666666666664</v>
      </c>
      <c r="M60" s="294"/>
      <c r="N60" s="31" t="s">
        <v>1903</v>
      </c>
      <c r="O60" s="250" t="s">
        <v>1300</v>
      </c>
      <c r="P60" s="250"/>
      <c r="Q60" s="250"/>
      <c r="R60" s="27" t="s">
        <v>1808</v>
      </c>
      <c r="S60" s="334" t="s">
        <v>1302</v>
      </c>
      <c r="T60" s="266">
        <v>45694</v>
      </c>
      <c r="U60" s="294">
        <v>50000</v>
      </c>
      <c r="V60" s="250"/>
      <c r="W60" s="250"/>
    </row>
    <row r="61" spans="1:23" ht="20.100000000000001" customHeight="1">
      <c r="A61" s="234">
        <v>72</v>
      </c>
      <c r="B61" s="283">
        <v>3742</v>
      </c>
      <c r="C61" s="294">
        <v>4</v>
      </c>
      <c r="D61" s="294">
        <v>150</v>
      </c>
      <c r="E61" s="294">
        <v>30</v>
      </c>
      <c r="F61" s="250"/>
      <c r="G61" s="283">
        <v>1</v>
      </c>
      <c r="H61" s="283"/>
      <c r="I61" s="250" t="s">
        <v>2093</v>
      </c>
      <c r="J61" s="276" t="s">
        <v>2186</v>
      </c>
      <c r="K61" s="304" t="s">
        <v>2225</v>
      </c>
      <c r="L61" s="324">
        <f>(68.4/3600*E61/C61)*1.13</f>
        <v>0.161025</v>
      </c>
      <c r="M61" s="294"/>
      <c r="N61" s="31" t="s">
        <v>1903</v>
      </c>
      <c r="O61" s="250" t="s">
        <v>2211</v>
      </c>
      <c r="P61" s="250"/>
      <c r="Q61" s="250"/>
      <c r="R61" s="27" t="s">
        <v>1808</v>
      </c>
      <c r="S61" s="334" t="s">
        <v>1302</v>
      </c>
      <c r="T61" s="266">
        <v>45694</v>
      </c>
      <c r="U61" s="294">
        <v>8000</v>
      </c>
      <c r="V61" s="250"/>
      <c r="W61" s="250"/>
    </row>
    <row r="62" spans="1:23" ht="20.100000000000001" customHeight="1">
      <c r="A62" s="234">
        <v>73</v>
      </c>
      <c r="B62" s="283">
        <v>715</v>
      </c>
      <c r="C62" s="294">
        <v>8</v>
      </c>
      <c r="D62" s="294">
        <v>125</v>
      </c>
      <c r="E62" s="294">
        <v>30</v>
      </c>
      <c r="F62" s="250"/>
      <c r="G62" s="283">
        <v>1</v>
      </c>
      <c r="H62" s="283"/>
      <c r="I62" s="250" t="s">
        <v>2188</v>
      </c>
      <c r="J62" s="276" t="s">
        <v>2187</v>
      </c>
      <c r="K62" s="304">
        <v>101004001002</v>
      </c>
      <c r="L62" s="324">
        <f>(51.2/3600*E62/C62)*1.13</f>
        <v>6.0266666666666663E-2</v>
      </c>
      <c r="M62" s="294"/>
      <c r="N62" s="31" t="s">
        <v>1903</v>
      </c>
      <c r="O62" s="250" t="s">
        <v>2212</v>
      </c>
      <c r="P62" s="250"/>
      <c r="Q62" s="250"/>
      <c r="R62" s="27" t="s">
        <v>1808</v>
      </c>
      <c r="S62" s="334" t="s">
        <v>1302</v>
      </c>
      <c r="T62" s="266">
        <v>45694</v>
      </c>
      <c r="U62" s="294">
        <v>60000</v>
      </c>
      <c r="V62" s="250"/>
      <c r="W62" s="250"/>
    </row>
    <row r="63" spans="1:23" ht="20.100000000000001" customHeight="1">
      <c r="A63" s="234">
        <v>74</v>
      </c>
      <c r="B63" s="283">
        <v>716</v>
      </c>
      <c r="C63" s="294">
        <v>8</v>
      </c>
      <c r="D63" s="294">
        <v>125</v>
      </c>
      <c r="E63" s="294">
        <v>30</v>
      </c>
      <c r="F63" s="250"/>
      <c r="G63" s="283">
        <v>1</v>
      </c>
      <c r="H63" s="283"/>
      <c r="I63" s="250" t="s">
        <v>2188</v>
      </c>
      <c r="J63" s="276" t="s">
        <v>2193</v>
      </c>
      <c r="K63" s="304">
        <v>101004001001</v>
      </c>
      <c r="L63" s="324">
        <f>(51.2/3600*E63/C63)*1.13</f>
        <v>6.0266666666666663E-2</v>
      </c>
      <c r="M63" s="294"/>
      <c r="N63" s="31" t="s">
        <v>1903</v>
      </c>
      <c r="O63" s="250" t="s">
        <v>2212</v>
      </c>
      <c r="P63" s="250"/>
      <c r="Q63" s="250"/>
      <c r="R63" s="27" t="s">
        <v>1808</v>
      </c>
      <c r="S63" s="334" t="s">
        <v>1302</v>
      </c>
      <c r="T63" s="266">
        <v>45694</v>
      </c>
      <c r="U63" s="294">
        <v>60000</v>
      </c>
      <c r="V63" s="250"/>
      <c r="W63" s="250"/>
    </row>
    <row r="64" spans="1:23" ht="20.100000000000001" customHeight="1">
      <c r="A64" s="234">
        <v>75</v>
      </c>
      <c r="B64" s="283">
        <v>3771</v>
      </c>
      <c r="C64" s="294">
        <v>2</v>
      </c>
      <c r="D64" s="294">
        <v>150</v>
      </c>
      <c r="E64" s="294">
        <v>30</v>
      </c>
      <c r="F64" s="250"/>
      <c r="G64" s="283">
        <v>1</v>
      </c>
      <c r="H64" s="283"/>
      <c r="I64" s="250" t="s">
        <v>2093</v>
      </c>
      <c r="J64" s="277" t="s">
        <v>2195</v>
      </c>
      <c r="K64" s="315" t="s">
        <v>2194</v>
      </c>
      <c r="L64" s="323">
        <f>(68.4/3600*E64/C64)*1.13</f>
        <v>0.32205</v>
      </c>
      <c r="M64" s="294"/>
      <c r="N64" s="31" t="s">
        <v>1903</v>
      </c>
      <c r="O64" s="250" t="s">
        <v>2213</v>
      </c>
      <c r="P64" s="250"/>
      <c r="Q64" s="250"/>
      <c r="R64" s="27" t="s">
        <v>1808</v>
      </c>
      <c r="S64" s="334" t="s">
        <v>1302</v>
      </c>
      <c r="T64" s="266">
        <v>45694</v>
      </c>
      <c r="U64" s="294">
        <v>9000</v>
      </c>
      <c r="V64" s="250"/>
      <c r="W64" s="250"/>
    </row>
    <row r="65" spans="1:23" ht="20.100000000000001" customHeight="1">
      <c r="A65" s="250"/>
      <c r="B65" s="283"/>
      <c r="C65" s="294"/>
      <c r="D65" s="294"/>
      <c r="E65" s="294"/>
      <c r="F65" s="250"/>
      <c r="G65" s="294"/>
      <c r="H65" s="283"/>
      <c r="I65" s="250"/>
      <c r="J65" s="250"/>
      <c r="K65" s="294"/>
      <c r="L65" s="283"/>
      <c r="M65" s="283"/>
      <c r="N65" s="250"/>
      <c r="O65" s="250"/>
      <c r="P65" s="250"/>
      <c r="Q65" s="250"/>
      <c r="R65" s="313"/>
      <c r="S65" s="250"/>
      <c r="T65" s="314"/>
      <c r="U65" s="283"/>
      <c r="V65" s="250"/>
      <c r="W65" s="250"/>
    </row>
    <row r="66" spans="1:23" ht="20.100000000000001" customHeight="1">
      <c r="A66" s="250"/>
      <c r="B66" s="283"/>
      <c r="C66" s="294"/>
      <c r="D66" s="294"/>
      <c r="E66" s="294"/>
      <c r="F66" s="250"/>
      <c r="G66" s="294"/>
      <c r="H66" s="283"/>
      <c r="I66" s="250"/>
      <c r="J66" s="250"/>
      <c r="K66" s="294"/>
      <c r="L66" s="283"/>
      <c r="M66" s="283"/>
      <c r="N66" s="250"/>
      <c r="O66" s="250"/>
      <c r="P66" s="250"/>
      <c r="Q66" s="250"/>
      <c r="R66" s="313"/>
      <c r="S66" s="250"/>
      <c r="T66" s="314"/>
      <c r="U66" s="294"/>
      <c r="V66" s="250"/>
      <c r="W66" s="250"/>
    </row>
    <row r="67" spans="1:23" ht="20.100000000000001" customHeight="1">
      <c r="A67" s="250"/>
      <c r="B67" s="283"/>
      <c r="C67" s="294"/>
      <c r="D67" s="294"/>
      <c r="E67" s="294"/>
      <c r="F67" s="250"/>
      <c r="G67" s="294"/>
      <c r="I67" s="250"/>
      <c r="J67" s="250"/>
      <c r="K67" s="294"/>
      <c r="L67" s="283"/>
      <c r="M67" s="283"/>
      <c r="N67" s="250"/>
      <c r="O67" s="250"/>
      <c r="P67" s="250"/>
      <c r="Q67" s="250"/>
      <c r="R67" s="313"/>
      <c r="S67" s="250"/>
      <c r="T67" s="314"/>
      <c r="U67" s="294"/>
      <c r="V67" s="250"/>
      <c r="W67" s="250"/>
    </row>
    <row r="68" spans="1:23" ht="20.100000000000001" customHeight="1">
      <c r="A68" s="250"/>
      <c r="B68" s="283"/>
      <c r="C68" s="294"/>
      <c r="D68" s="294"/>
      <c r="E68" s="294"/>
      <c r="F68" s="250"/>
      <c r="G68" s="294"/>
      <c r="I68" s="250"/>
      <c r="J68" s="250"/>
      <c r="K68" s="294"/>
      <c r="L68" s="283"/>
      <c r="M68" s="283"/>
      <c r="N68" s="250"/>
      <c r="O68" s="250"/>
      <c r="P68" s="250"/>
      <c r="Q68" s="250"/>
      <c r="R68" s="313"/>
      <c r="S68" s="250"/>
      <c r="T68" s="314"/>
      <c r="U68" s="294"/>
      <c r="V68" s="250"/>
      <c r="W68" s="250"/>
    </row>
    <row r="69" spans="1:23" ht="20.100000000000001" customHeight="1">
      <c r="A69" s="250"/>
      <c r="B69" s="283"/>
      <c r="C69" s="294"/>
      <c r="D69" s="294"/>
      <c r="E69" s="294"/>
      <c r="F69" s="250"/>
      <c r="G69" s="294"/>
      <c r="I69" s="250"/>
      <c r="J69" s="250"/>
      <c r="K69" s="294"/>
      <c r="L69" s="283"/>
      <c r="M69" s="283"/>
      <c r="N69" s="250"/>
      <c r="O69" s="250"/>
      <c r="P69" s="250"/>
      <c r="Q69" s="250"/>
      <c r="R69" s="313"/>
      <c r="S69" s="250"/>
      <c r="T69" s="314"/>
      <c r="U69" s="294"/>
      <c r="V69" s="250"/>
      <c r="W69" s="250"/>
    </row>
    <row r="70" spans="1:23" ht="20.100000000000001" customHeight="1">
      <c r="A70" s="250"/>
      <c r="B70" s="283"/>
      <c r="C70" s="294"/>
      <c r="D70" s="294"/>
      <c r="E70" s="294"/>
      <c r="F70" s="250"/>
      <c r="G70" s="294"/>
      <c r="I70" s="250"/>
      <c r="J70" s="250"/>
      <c r="K70" s="294"/>
      <c r="L70" s="283"/>
      <c r="M70" s="283"/>
      <c r="N70" s="250"/>
      <c r="O70" s="250"/>
      <c r="P70" s="250"/>
      <c r="Q70" s="250"/>
      <c r="R70" s="313"/>
      <c r="S70" s="250"/>
      <c r="T70" s="314"/>
      <c r="U70" s="294"/>
      <c r="V70" s="250"/>
      <c r="W70" s="250"/>
    </row>
    <row r="71" spans="1:23" ht="20.100000000000001" customHeight="1"/>
    <row r="72" spans="1:23" ht="20.100000000000001" customHeight="1"/>
    <row r="73" spans="1:23" ht="20.100000000000001" customHeight="1"/>
  </sheetData>
  <autoFilter ref="A1:W64"/>
  <mergeCells count="3">
    <mergeCell ref="B14:B15"/>
    <mergeCell ref="G14:G15"/>
    <mergeCell ref="H14:H1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 原档</vt:lpstr>
      <vt:lpstr>2025待委外 已发祥舜回复接不了没空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2025-03-07T01:22:37Z</dcterms:modified>
</cp:coreProperties>
</file>