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  <sheet name="Sheet1" sheetId="2" r:id="rId2"/>
  </sheets>
  <definedNames>
    <definedName name="_xlnm._FilterDatabase" localSheetId="0" hidden="1">工作表1!$A$1:$AH$9</definedName>
  </definedNames>
  <calcPr calcId="162913"/>
</workbook>
</file>

<file path=xl/calcChain.xml><?xml version="1.0" encoding="utf-8"?>
<calcChain xmlns="http://schemas.openxmlformats.org/spreadsheetml/2006/main">
  <c r="Z10" i="1" l="1"/>
  <c r="AA10" i="1" s="1"/>
  <c r="K10" i="1"/>
  <c r="J10" i="1"/>
  <c r="N10" i="1" s="1"/>
  <c r="AF9" i="1" l="1"/>
  <c r="AG9" i="1" s="1"/>
  <c r="M9" i="1"/>
  <c r="L9" i="1"/>
  <c r="K9" i="1"/>
  <c r="J9" i="1"/>
  <c r="AF8" i="1"/>
  <c r="M8" i="1" s="1"/>
  <c r="J8" i="1"/>
  <c r="AF7" i="1"/>
  <c r="AG7" i="1" s="1"/>
  <c r="J7" i="1"/>
  <c r="N7" i="1" s="1"/>
  <c r="AF6" i="1"/>
  <c r="AG6" i="1" s="1"/>
  <c r="J6" i="1"/>
  <c r="N6" i="1" s="1"/>
  <c r="AF5" i="1"/>
  <c r="AG5" i="1" s="1"/>
  <c r="K5" i="1"/>
  <c r="O5" i="1" s="1"/>
  <c r="J5" i="1"/>
  <c r="N5" i="1" s="1"/>
  <c r="AF4" i="1"/>
  <c r="AG4" i="1" s="1"/>
  <c r="N4" i="1"/>
  <c r="J4" i="1"/>
  <c r="AF3" i="1"/>
  <c r="M3" i="1" s="1"/>
  <c r="J3" i="1"/>
  <c r="AF2" i="1"/>
  <c r="AG2" i="1" s="1"/>
  <c r="J2" i="1"/>
  <c r="N2" i="1" s="1"/>
  <c r="N3" i="1" l="1"/>
  <c r="AG8" i="1"/>
  <c r="N8" i="1"/>
  <c r="N9" i="1"/>
  <c r="O9" i="1"/>
  <c r="P9" i="1"/>
  <c r="AG3" i="1"/>
</calcChain>
</file>

<file path=xl/comments1.xml><?xml version="1.0" encoding="utf-8"?>
<comments xmlns="http://schemas.openxmlformats.org/spreadsheetml/2006/main">
  <authors>
    <author>作者</author>
  </authors>
  <commentList>
    <comment ref="I1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生管2.28新增颜色下单202307012303A 304A</t>
        </r>
      </text>
    </comment>
    <comment ref="K10" authorId="0" shapeId="0">
      <text>
        <r>
          <rPr>
            <sz val="9"/>
            <color indexed="81"/>
            <rFont val="宋体"/>
            <family val="3"/>
            <charset val="134"/>
          </rPr>
          <t xml:space="preserve">德朗报价0.057元议价0.042元，经请示确认按新机种8折核算0.035元再与黄总议价最终同意0.035元生产。
</t>
        </r>
      </text>
    </comment>
  </commentList>
</comments>
</file>

<file path=xl/sharedStrings.xml><?xml version="1.0" encoding="utf-8"?>
<sst xmlns="http://schemas.openxmlformats.org/spreadsheetml/2006/main" count="123" uniqueCount="104">
  <si>
    <t>序号</t>
    <phoneticPr fontId="2" type="noConversion"/>
  </si>
  <si>
    <t>模號</t>
  </si>
  <si>
    <t>穴數</t>
  </si>
  <si>
    <t>噸位</t>
  </si>
  <si>
    <t>機種</t>
  </si>
  <si>
    <t>品名</t>
  </si>
  <si>
    <t>品號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</si>
  <si>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</si>
  <si>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</si>
  <si>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</si>
  <si>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</si>
  <si>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</si>
  <si>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</si>
  <si>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</si>
  <si>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</si>
  <si>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Forecast /月</t>
  </si>
  <si>
    <t>备注</t>
  </si>
  <si>
    <t>样品状况</t>
    <phoneticPr fontId="2" type="noConversion"/>
  </si>
  <si>
    <t>SM9020</t>
  </si>
  <si>
    <t>KEY_PLATE注塑成型</t>
  </si>
  <si>
    <t>ABS/BASF/GP22/COAL_BLACK</t>
  </si>
  <si>
    <t>机械手取出治具</t>
    <phoneticPr fontId="2" type="noConversion"/>
  </si>
  <si>
    <t>FX-106-063</t>
    <phoneticPr fontId="2" type="noConversion"/>
  </si>
  <si>
    <t>配套组装</t>
    <phoneticPr fontId="2" type="noConversion"/>
  </si>
  <si>
    <t>3589</t>
    <phoneticPr fontId="2" type="noConversion"/>
  </si>
  <si>
    <t>200T</t>
    <phoneticPr fontId="2" type="noConversion"/>
  </si>
  <si>
    <t>27</t>
    <phoneticPr fontId="2" type="noConversion"/>
  </si>
  <si>
    <t>UPPER_CASE_ASSEMBLY</t>
  </si>
  <si>
    <t>101106033001A</t>
  </si>
  <si>
    <t>无治具</t>
  </si>
  <si>
    <t>3435</t>
  </si>
  <si>
    <t>RUGBY</t>
  </si>
  <si>
    <t>DOWNFIRING_LIGHT_BOX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</si>
  <si>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</si>
  <si>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</si>
  <si>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</si>
  <si>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</si>
  <si>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</si>
  <si>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</si>
  <si>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</si>
  <si>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</si>
  <si>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</si>
  <si>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</si>
  <si>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</si>
  <si>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</si>
  <si>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</si>
  <si>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</si>
  <si>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</si>
  <si>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</si>
  <si>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</si>
  <si>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</si>
  <si>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用人</t>
    <phoneticPr fontId="2" type="noConversion"/>
  </si>
  <si>
    <t>產能</t>
    <phoneticPr fontId="2" type="noConversion"/>
  </si>
  <si>
    <t>机械手取出治具</t>
    <phoneticPr fontId="2" type="noConversion"/>
  </si>
  <si>
    <t>3588</t>
    <phoneticPr fontId="2" type="noConversion"/>
  </si>
  <si>
    <t>4</t>
    <phoneticPr fontId="2" type="noConversion"/>
  </si>
  <si>
    <t>200T</t>
    <phoneticPr fontId="2" type="noConversion"/>
  </si>
  <si>
    <t>25</t>
    <phoneticPr fontId="2" type="noConversion"/>
  </si>
  <si>
    <t>201106010301A</t>
    <phoneticPr fontId="2" type="noConversion"/>
  </si>
  <si>
    <t>8.69g</t>
    <phoneticPr fontId="2" type="noConversion"/>
  </si>
  <si>
    <t>1.49g</t>
    <phoneticPr fontId="2" type="noConversion"/>
  </si>
  <si>
    <t>500*400*436</t>
    <phoneticPr fontId="2" type="noConversion"/>
  </si>
  <si>
    <t>1</t>
    <phoneticPr fontId="2" type="noConversion"/>
  </si>
  <si>
    <t>15.9g</t>
    <phoneticPr fontId="2" type="noConversion"/>
  </si>
  <si>
    <t>6.15g</t>
    <phoneticPr fontId="2" type="noConversion"/>
  </si>
  <si>
    <t>500*400*386</t>
    <phoneticPr fontId="2" type="noConversion"/>
  </si>
  <si>
    <t>3</t>
    <phoneticPr fontId="2" type="noConversion"/>
  </si>
  <si>
    <t>5</t>
    <phoneticPr fontId="2" type="noConversion"/>
  </si>
  <si>
    <t>117351082027B</t>
    <phoneticPr fontId="2" type="noConversion"/>
  </si>
  <si>
    <t>山聖</t>
    <phoneticPr fontId="2" type="noConversion"/>
  </si>
  <si>
    <t>标准週期</t>
    <phoneticPr fontId="2" type="noConversion"/>
  </si>
  <si>
    <t>实际周期</t>
    <phoneticPr fontId="2" type="noConversion"/>
  </si>
  <si>
    <t>產品單
重(G)</t>
    <phoneticPr fontId="2" type="noConversion"/>
  </si>
  <si>
    <t>MONACO</t>
  </si>
  <si>
    <t>BAFFKET_ACOUSTIC_ASSEMBLY</t>
  </si>
  <si>
    <t>(有孔)117355063001D    (无孔)117355063002B</t>
    <phoneticPr fontId="2" type="noConversion"/>
  </si>
  <si>
    <t>46.48</t>
  </si>
  <si>
    <t>PC+40%GF/TRINSEO/8704/IC7700338</t>
  </si>
  <si>
    <t>450X450X545</t>
  </si>
  <si>
    <t>机械手取出治具</t>
    <phoneticPr fontId="2" type="noConversion"/>
  </si>
  <si>
    <t>FX-355-001</t>
  </si>
  <si>
    <t>A09生产中</t>
    <phoneticPr fontId="2" type="noConversion"/>
  </si>
  <si>
    <t>SK7220</t>
  </si>
  <si>
    <t>LOWER_CASE_ASSEMBLY</t>
  </si>
  <si>
    <t>102459027004A</t>
    <phoneticPr fontId="2" type="noConversion"/>
  </si>
  <si>
    <t>BRACKET注塑成型</t>
  </si>
  <si>
    <t>不發</t>
    <phoneticPr fontId="2" type="noConversion"/>
  </si>
  <si>
    <t>不發</t>
    <phoneticPr fontId="2" type="noConversion"/>
  </si>
  <si>
    <t>不發</t>
    <phoneticPr fontId="2" type="noConversion"/>
  </si>
  <si>
    <t>HIPS/JIECHEN/HP8250/BLACK</t>
    <phoneticPr fontId="2" type="noConversion"/>
  </si>
  <si>
    <t>ABS/EAGLE/BLACK</t>
    <phoneticPr fontId="2" type="noConversion"/>
  </si>
  <si>
    <t>要氮氣</t>
    <phoneticPr fontId="2" type="noConversion"/>
  </si>
  <si>
    <t>含用人費(含稅)</t>
    <phoneticPr fontId="2" type="noConversion"/>
  </si>
  <si>
    <t>RUGBY</t>
    <phoneticPr fontId="2" type="noConversion"/>
  </si>
  <si>
    <t>顶钧含税价13%</t>
    <phoneticPr fontId="2" type="noConversion"/>
  </si>
  <si>
    <t>顶钧含税价更新</t>
    <phoneticPr fontId="2" type="noConversion"/>
  </si>
  <si>
    <t>8折</t>
    <phoneticPr fontId="2" type="noConversion"/>
  </si>
  <si>
    <t>含用人費(含稅)更新</t>
    <phoneticPr fontId="2" type="noConversion"/>
  </si>
  <si>
    <t>8折更新</t>
    <phoneticPr fontId="2" type="noConversion"/>
  </si>
  <si>
    <t>SK7220</t>
    <phoneticPr fontId="2" type="noConversion"/>
  </si>
  <si>
    <r>
      <t>鑫廈</t>
    </r>
    <r>
      <rPr>
        <sz val="12"/>
        <color rgb="FFFF0000"/>
        <rFont val="宋体"/>
        <family val="3"/>
        <charset val="134"/>
      </rPr>
      <t>装脚垫</t>
    </r>
    <r>
      <rPr>
        <sz val="12"/>
        <color rgb="FFFF0000"/>
        <rFont val="新細明體"/>
        <family val="1"/>
        <charset val="134"/>
      </rPr>
      <t>和</t>
    </r>
    <r>
      <rPr>
        <sz val="12"/>
        <color rgb="FFFF0000"/>
        <rFont val="宋体"/>
        <family val="3"/>
        <charset val="134"/>
      </rPr>
      <t>脚</t>
    </r>
    <r>
      <rPr>
        <sz val="12"/>
        <color rgb="FFFF0000"/>
        <rFont val="新細明體"/>
        <family val="1"/>
        <charset val="134"/>
      </rPr>
      <t>架</t>
    </r>
    <phoneticPr fontId="2" type="noConversion"/>
  </si>
  <si>
    <t>202459012302A
202307012303A
202307012304A</t>
    <phoneticPr fontId="2" type="noConversion"/>
  </si>
  <si>
    <t>2931生管开立模具外发单德朗，2075下盖德朗生产组装，2931为脚架配套。2/4号直接开发模单了。</t>
    <phoneticPr fontId="2" type="noConversion"/>
  </si>
  <si>
    <t>102459027004A
101307027018A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</si>
</sst>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;[Red]0"/>
    <numFmt numFmtId="178" formatCode="0.00;[Red]0.00"/>
    <numFmt numFmtId="180" formatCode="0_ ;[Red]\-0\ "/>
    <numFmt numFmtId="181" formatCode="0.000_);[Red]\(0.000\)"/>
    <numFmt numFmtId="182" formatCode="&quot; &quot;[$EUR]* #,##0.00&quot; &quot;;&quot; &quot;[$EUR]* \(#,##0.00\);&quot; &quot;[$EUR]* &quot;-&quot;??&quot; &quot;"/>
    <numFmt numFmtId="185" formatCode="#,##0_);\(#,##0\)"/>
    <numFmt numFmtId="187" formatCode="#,##0_ "/>
    <numFmt numFmtId="188" formatCode="0.00_);[Red]\(0.00\)"/>
  </numFmts>
  <fonts count="23"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MS Sans Serif"/>
      <family val="1"/>
    </font>
    <font>
      <sz val="12"/>
      <name val="新細明體"/>
      <family val="1"/>
      <charset val="134"/>
    </font>
    <font>
      <sz val="12"/>
      <color indexed="8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新細明體"/>
      <family val="1"/>
      <charset val="134"/>
    </font>
    <font>
      <sz val="11"/>
      <color theme="1"/>
      <name val="宋体"/>
      <family val="2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2"/>
      <scheme val="minor"/>
    </font>
    <font>
      <b/>
      <sz val="12"/>
      <color rgb="FFFF0000"/>
      <name val="新細明體"/>
      <family val="1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2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新細明體"/>
      <family val="1"/>
      <charset val="134"/>
    </font>
    <font>
      <b/>
      <sz val="10"/>
      <color theme="1"/>
      <name val="宋体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182" fontId="0" fillId="0" borderId="0"/>
    <xf numFmtId="182" fontId="3" fillId="0" borderId="0">
      <alignment vertical="center"/>
    </xf>
    <xf numFmtId="182" fontId="4" fillId="0" borderId="0">
      <alignment vertical="center"/>
    </xf>
    <xf numFmtId="182" fontId="6" fillId="0" borderId="0"/>
    <xf numFmtId="182" fontId="5" fillId="0" borderId="0">
      <alignment vertical="center"/>
    </xf>
    <xf numFmtId="182" fontId="5" fillId="0" borderId="0">
      <alignment vertical="center"/>
    </xf>
    <xf numFmtId="182" fontId="8" fillId="0" borderId="0">
      <alignment vertical="center"/>
    </xf>
    <xf numFmtId="182" fontId="9" fillId="0" borderId="0"/>
    <xf numFmtId="182" fontId="8" fillId="0" borderId="0">
      <alignment vertical="center"/>
    </xf>
  </cellStyleXfs>
  <cellXfs count="93">
    <xf numFmtId="182" fontId="0" fillId="0" borderId="0" xfId="0"/>
    <xf numFmtId="176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81" fontId="7" fillId="0" borderId="2" xfId="4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49" fontId="5" fillId="0" borderId="2" xfId="5" applyNumberFormat="1" applyFont="1" applyFill="1" applyBorder="1" applyAlignment="1">
      <alignment horizontal="center" vertical="center" shrinkToFit="1"/>
    </xf>
    <xf numFmtId="182" fontId="1" fillId="0" borderId="2" xfId="0" applyFont="1" applyFill="1" applyBorder="1" applyAlignment="1">
      <alignment horizontal="center" vertical="center" shrinkToFit="1"/>
    </xf>
    <xf numFmtId="177" fontId="5" fillId="0" borderId="2" xfId="6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2" borderId="2" xfId="7" applyNumberFormat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49" fontId="5" fillId="3" borderId="2" xfId="6" applyNumberFormat="1" applyFont="1" applyFill="1" applyBorder="1" applyAlignment="1">
      <alignment horizontal="center" vertical="center" wrapText="1" shrinkToFit="1"/>
    </xf>
    <xf numFmtId="182" fontId="1" fillId="3" borderId="2" xfId="0" applyFont="1" applyFill="1" applyBorder="1" applyAlignment="1">
      <alignment horizontal="center" vertical="center" shrinkToFit="1"/>
    </xf>
    <xf numFmtId="182" fontId="3" fillId="3" borderId="2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81" fontId="7" fillId="3" borderId="2" xfId="4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4" xfId="0" applyNumberFormat="1" applyFont="1" applyFill="1" applyBorder="1" applyAlignment="1">
      <alignment horizontal="center" vertical="center"/>
    </xf>
    <xf numFmtId="181" fontId="1" fillId="3" borderId="2" xfId="0" applyNumberFormat="1" applyFont="1" applyFill="1" applyBorder="1" applyAlignment="1">
      <alignment horizontal="center" vertical="center" wrapText="1"/>
    </xf>
    <xf numFmtId="181" fontId="11" fillId="3" borderId="2" xfId="4" applyNumberFormat="1" applyFont="1" applyFill="1" applyBorder="1" applyAlignment="1">
      <alignment horizontal="center" vertical="center"/>
    </xf>
    <xf numFmtId="180" fontId="5" fillId="3" borderId="2" xfId="3" applyNumberFormat="1" applyFont="1" applyFill="1" applyBorder="1" applyAlignment="1">
      <alignment horizontal="center" vertical="center" shrinkToFit="1"/>
    </xf>
    <xf numFmtId="176" fontId="5" fillId="0" borderId="2" xfId="5" applyNumberFormat="1" applyFont="1" applyFill="1" applyBorder="1" applyAlignment="1">
      <alignment horizontal="center" vertical="center" shrinkToFit="1"/>
    </xf>
    <xf numFmtId="185" fontId="1" fillId="0" borderId="2" xfId="0" applyNumberFormat="1" applyFont="1" applyFill="1" applyBorder="1" applyAlignment="1">
      <alignment horizontal="center" vertical="center" shrinkToFit="1"/>
    </xf>
    <xf numFmtId="176" fontId="12" fillId="3" borderId="2" xfId="0" applyNumberFormat="1" applyFont="1" applyFill="1" applyBorder="1" applyAlignment="1">
      <alignment horizontal="center"/>
    </xf>
    <xf numFmtId="182" fontId="12" fillId="3" borderId="2" xfId="0" applyFont="1" applyFill="1" applyBorder="1" applyAlignment="1">
      <alignment horizontal="center"/>
    </xf>
    <xf numFmtId="177" fontId="1" fillId="3" borderId="2" xfId="7" applyNumberFormat="1" applyFont="1" applyFill="1" applyBorder="1" applyAlignment="1">
      <alignment horizontal="center" vertical="center" shrinkToFit="1"/>
    </xf>
    <xf numFmtId="182" fontId="0" fillId="3" borderId="2" xfId="0" applyFont="1" applyFill="1" applyBorder="1"/>
    <xf numFmtId="176" fontId="12" fillId="3" borderId="5" xfId="0" applyNumberFormat="1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/>
    </xf>
    <xf numFmtId="176" fontId="10" fillId="0" borderId="0" xfId="0" applyNumberFormat="1" applyFont="1" applyFill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82" fontId="14" fillId="2" borderId="0" xfId="0" applyFont="1" applyFill="1"/>
    <xf numFmtId="182" fontId="14" fillId="3" borderId="2" xfId="0" applyFont="1" applyFill="1" applyBorder="1" applyAlignment="1">
      <alignment horizontal="center"/>
    </xf>
    <xf numFmtId="182" fontId="14" fillId="3" borderId="2" xfId="0" applyFont="1" applyFill="1" applyBorder="1"/>
    <xf numFmtId="182" fontId="14" fillId="3" borderId="0" xfId="0" applyFont="1" applyFill="1"/>
    <xf numFmtId="176" fontId="5" fillId="3" borderId="2" xfId="5" applyNumberFormat="1" applyFont="1" applyFill="1" applyBorder="1" applyAlignment="1">
      <alignment horizontal="center" vertical="center" wrapText="1" shrinkToFit="1"/>
    </xf>
    <xf numFmtId="176" fontId="5" fillId="3" borderId="2" xfId="8" applyNumberFormat="1" applyFont="1" applyFill="1" applyBorder="1" applyAlignment="1">
      <alignment horizontal="center" vertical="center" shrinkToFit="1"/>
    </xf>
    <xf numFmtId="176" fontId="5" fillId="3" borderId="2" xfId="6" applyNumberFormat="1" applyFont="1" applyFill="1" applyBorder="1" applyAlignment="1">
      <alignment horizontal="center" vertical="center" shrinkToFit="1"/>
    </xf>
    <xf numFmtId="182" fontId="5" fillId="3" borderId="2" xfId="0" applyNumberFormat="1" applyFont="1" applyFill="1" applyBorder="1" applyAlignment="1">
      <alignment horizontal="center" vertical="center" wrapText="1" shrinkToFit="1"/>
    </xf>
    <xf numFmtId="177" fontId="5" fillId="3" borderId="2" xfId="6" applyNumberFormat="1" applyFont="1" applyFill="1" applyBorder="1" applyAlignment="1">
      <alignment horizontal="center" vertical="center" wrapText="1" shrinkToFit="1"/>
    </xf>
    <xf numFmtId="176" fontId="1" fillId="3" borderId="5" xfId="0" applyNumberFormat="1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center"/>
    </xf>
    <xf numFmtId="182" fontId="0" fillId="2" borderId="0" xfId="0" applyFont="1" applyFill="1"/>
    <xf numFmtId="182" fontId="0" fillId="2" borderId="0" xfId="0" applyFont="1" applyFill="1" applyAlignment="1">
      <alignment horizontal="center"/>
    </xf>
    <xf numFmtId="182" fontId="4" fillId="2" borderId="2" xfId="0" applyFont="1" applyFill="1" applyBorder="1" applyAlignment="1">
      <alignment horizontal="center" vertical="center"/>
    </xf>
    <xf numFmtId="182" fontId="4" fillId="2" borderId="2" xfId="0" applyFont="1" applyFill="1" applyBorder="1"/>
    <xf numFmtId="182" fontId="4" fillId="3" borderId="2" xfId="0" applyFont="1" applyFill="1" applyBorder="1"/>
    <xf numFmtId="182" fontId="9" fillId="3" borderId="2" xfId="0" applyFont="1" applyFill="1" applyBorder="1"/>
    <xf numFmtId="182" fontId="4" fillId="2" borderId="0" xfId="0" applyFont="1" applyFill="1"/>
    <xf numFmtId="182" fontId="4" fillId="3" borderId="2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/>
    </xf>
    <xf numFmtId="180" fontId="5" fillId="2" borderId="2" xfId="6" applyNumberFormat="1" applyFont="1" applyFill="1" applyBorder="1" applyAlignment="1">
      <alignment horizontal="center" vertical="center" shrinkToFit="1"/>
    </xf>
    <xf numFmtId="181" fontId="1" fillId="2" borderId="2" xfId="0" applyNumberFormat="1" applyFont="1" applyFill="1" applyBorder="1" applyAlignment="1">
      <alignment horizontal="center" vertical="center" wrapText="1"/>
    </xf>
    <xf numFmtId="181" fontId="7" fillId="2" borderId="2" xfId="4" applyNumberFormat="1" applyFont="1" applyFill="1" applyBorder="1" applyAlignment="1">
      <alignment horizontal="center" vertical="center"/>
    </xf>
    <xf numFmtId="181" fontId="11" fillId="2" borderId="2" xfId="4" applyNumberFormat="1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horizontal="center" vertical="center" wrapText="1"/>
    </xf>
    <xf numFmtId="181" fontId="7" fillId="5" borderId="2" xfId="4" applyNumberFormat="1" applyFont="1" applyFill="1" applyBorder="1" applyAlignment="1">
      <alignment horizontal="center" vertical="center"/>
    </xf>
    <xf numFmtId="188" fontId="7" fillId="5" borderId="2" xfId="4" applyNumberFormat="1" applyFont="1" applyFill="1" applyBorder="1" applyAlignment="1">
      <alignment horizontal="center" vertical="center"/>
    </xf>
    <xf numFmtId="188" fontId="15" fillId="5" borderId="2" xfId="4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/>
    </xf>
    <xf numFmtId="182" fontId="12" fillId="2" borderId="2" xfId="0" applyFont="1" applyFill="1" applyBorder="1" applyAlignment="1">
      <alignment horizontal="center"/>
    </xf>
    <xf numFmtId="182" fontId="0" fillId="2" borderId="2" xfId="0" applyFont="1" applyFill="1" applyBorder="1"/>
    <xf numFmtId="176" fontId="12" fillId="2" borderId="5" xfId="0" applyNumberFormat="1" applyFont="1" applyFill="1" applyBorder="1" applyAlignment="1">
      <alignment horizontal="center"/>
    </xf>
    <xf numFmtId="182" fontId="14" fillId="2" borderId="2" xfId="0" applyFont="1" applyFill="1" applyBorder="1" applyAlignment="1">
      <alignment horizontal="center"/>
    </xf>
    <xf numFmtId="176" fontId="9" fillId="2" borderId="2" xfId="0" applyNumberFormat="1" applyFont="1" applyFill="1" applyBorder="1" applyAlignment="1">
      <alignment horizontal="center"/>
    </xf>
    <xf numFmtId="182" fontId="17" fillId="2" borderId="0" xfId="0" applyFont="1" applyFill="1"/>
    <xf numFmtId="176" fontId="18" fillId="0" borderId="0" xfId="0" applyNumberFormat="1" applyFont="1" applyFill="1" applyAlignment="1">
      <alignment horizontal="center" vertical="center"/>
    </xf>
    <xf numFmtId="176" fontId="18" fillId="3" borderId="0" xfId="0" applyNumberFormat="1" applyFont="1" applyFill="1" applyAlignment="1">
      <alignment horizontal="center" vertical="center"/>
    </xf>
    <xf numFmtId="182" fontId="17" fillId="3" borderId="0" xfId="0" applyFont="1" applyFill="1"/>
    <xf numFmtId="188" fontId="19" fillId="5" borderId="2" xfId="4" applyNumberFormat="1" applyFont="1" applyFill="1" applyBorder="1" applyAlignment="1">
      <alignment horizontal="center" vertical="center"/>
    </xf>
    <xf numFmtId="182" fontId="1" fillId="0" borderId="1" xfId="0" applyFont="1" applyFill="1" applyBorder="1" applyAlignment="1">
      <alignment horizontal="center" vertical="center" shrinkToFit="1"/>
    </xf>
    <xf numFmtId="182" fontId="1" fillId="0" borderId="3" xfId="0" applyFont="1" applyFill="1" applyBorder="1" applyAlignment="1">
      <alignment horizontal="center" vertical="center" shrinkToFit="1"/>
    </xf>
    <xf numFmtId="182" fontId="12" fillId="3" borderId="2" xfId="0" applyFont="1" applyFill="1" applyBorder="1" applyAlignment="1">
      <alignment horizontal="center" wrapText="1"/>
    </xf>
    <xf numFmtId="181" fontId="7" fillId="6" borderId="2" xfId="4" applyNumberFormat="1" applyFont="1" applyFill="1" applyBorder="1" applyAlignment="1">
      <alignment horizontal="center" vertical="center"/>
    </xf>
    <xf numFmtId="182" fontId="20" fillId="3" borderId="2" xfId="0" applyFont="1" applyFill="1" applyBorder="1" applyAlignment="1">
      <alignment horizontal="left" vertical="center" wrapText="1"/>
    </xf>
    <xf numFmtId="177" fontId="1" fillId="2" borderId="2" xfId="7" applyNumberFormat="1" applyFont="1" applyFill="1" applyBorder="1" applyAlignment="1">
      <alignment horizontal="center" vertical="center" wrapText="1" shrinkToFit="1"/>
    </xf>
  </cellXfs>
  <cellStyles count="9">
    <cellStyle name="常规" xfId="0" builtinId="0"/>
    <cellStyle name="常规 2" xfId="2"/>
    <cellStyle name="一般 2" xfId="7"/>
    <cellStyle name="一般 3" xfId="1"/>
    <cellStyle name="一般 5" xfId="4"/>
    <cellStyle name="一般_0208群光出货排程 2" xfId="8"/>
    <cellStyle name="一般_0214群光出货排程 2" xfId="6"/>
    <cellStyle name="一般_Mibtech Tooling List_080627 5" xfId="5"/>
    <cellStyle name="一般_交貨排程110418 2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20</xdr:row>
      <xdr:rowOff>0</xdr:rowOff>
    </xdr:from>
    <xdr:to>
      <xdr:col>9</xdr:col>
      <xdr:colOff>190879</xdr:colOff>
      <xdr:row>47</xdr:row>
      <xdr:rowOff>169908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911" y="3272118"/>
          <a:ext cx="6735115" cy="50108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16</xdr:col>
      <xdr:colOff>899404</xdr:colOff>
      <xdr:row>43</xdr:row>
      <xdr:rowOff>150969</xdr:rowOff>
    </xdr:to>
    <xdr:pic>
      <xdr:nvPicPr>
        <xdr:cNvPr id="6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7147" y="3630706"/>
          <a:ext cx="5325728" cy="3916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162713</xdr:colOff>
      <xdr:row>25</xdr:row>
      <xdr:rowOff>95844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5649113" cy="4258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"/>
  <sheetViews>
    <sheetView tabSelected="1" zoomScale="85" zoomScaleNormal="85" workbookViewId="0">
      <selection activeCell="F15" sqref="F15"/>
    </sheetView>
  </sheetViews>
  <sheetFormatPr defaultColWidth="9" defaultRowHeight="14.25"/>
  <cols>
    <col min="1" max="1" width="5.75" style="47" customWidth="1"/>
    <col min="2" max="2" width="7.75" style="58" customWidth="1"/>
    <col min="3" max="3" width="5.5" style="58" customWidth="1"/>
    <col min="4" max="5" width="6.875" style="58" customWidth="1"/>
    <col min="6" max="6" width="9.75" style="58" customWidth="1"/>
    <col min="7" max="7" width="7.75" style="58" customWidth="1"/>
    <col min="8" max="8" width="21" style="58" customWidth="1"/>
    <col min="9" max="9" width="17.375" style="58" customWidth="1"/>
    <col min="10" max="12" width="9" style="58" customWidth="1"/>
    <col min="13" max="13" width="8.75" style="58" customWidth="1"/>
    <col min="14" max="14" width="10" style="58" hidden="1" customWidth="1"/>
    <col min="15" max="15" width="11.875" style="58" customWidth="1"/>
    <col min="16" max="16" width="10.375" style="58" customWidth="1"/>
    <col min="17" max="17" width="13.5" style="58" customWidth="1"/>
    <col min="18" max="18" width="10.125" style="58" customWidth="1"/>
    <col min="19" max="19" width="11.625" style="58" customWidth="1"/>
    <col min="20" max="20" width="13.75" style="58" customWidth="1"/>
    <col min="21" max="21" width="10.75" style="58" customWidth="1"/>
    <col min="22" max="22" width="9" style="58" hidden="1" customWidth="1"/>
    <col min="23" max="23" width="12.625" style="59" hidden="1" customWidth="1"/>
    <col min="24" max="24" width="20.75" style="58" customWidth="1"/>
    <col min="25" max="25" width="16.375" style="58" hidden="1" customWidth="1"/>
    <col min="26" max="27" width="9" style="58" customWidth="1"/>
    <col min="28" max="28" width="10.75" style="47" hidden="1" customWidth="1"/>
    <col min="29" max="29" width="17" style="64" customWidth="1"/>
    <col min="30" max="30" width="13.75" style="64" customWidth="1"/>
    <col min="31" max="31" width="13.375" style="64" customWidth="1"/>
    <col min="32" max="32" width="15" style="64" hidden="1" customWidth="1"/>
    <col min="33" max="33" width="9" style="64" hidden="1" customWidth="1"/>
    <col min="34" max="34" width="12.75" style="64" hidden="1" customWidth="1"/>
    <col min="35" max="35" width="16.625" style="47" customWidth="1"/>
    <col min="36" max="16384" width="9" style="47"/>
  </cols>
  <sheetData>
    <row r="1" spans="1:35" s="41" customFormat="1" ht="28.5">
      <c r="A1" s="41" t="s">
        <v>0</v>
      </c>
      <c r="B1" s="13" t="s">
        <v>1</v>
      </c>
      <c r="C1" s="14" t="s">
        <v>2</v>
      </c>
      <c r="D1" s="14" t="s">
        <v>3</v>
      </c>
      <c r="E1" s="14" t="s">
        <v>70</v>
      </c>
      <c r="F1" s="20" t="s">
        <v>71</v>
      </c>
      <c r="G1" s="14" t="s">
        <v>4</v>
      </c>
      <c r="H1" s="14" t="s">
        <v>5</v>
      </c>
      <c r="I1" s="13" t="s">
        <v>6</v>
      </c>
      <c r="J1" s="21" t="s">
        <v>94</v>
      </c>
      <c r="K1" s="72" t="s">
        <v>95</v>
      </c>
      <c r="L1" s="72" t="s">
        <v>96</v>
      </c>
      <c r="M1" s="2" t="s">
        <v>51</v>
      </c>
      <c r="N1" s="72" t="s">
        <v>92</v>
      </c>
      <c r="O1" s="72" t="s">
        <v>97</v>
      </c>
      <c r="P1" s="72" t="s">
        <v>98</v>
      </c>
      <c r="Q1" s="72"/>
      <c r="R1" s="72"/>
      <c r="S1" s="72"/>
      <c r="T1" s="72"/>
      <c r="U1" s="72"/>
      <c r="V1" s="15" t="s">
        <v>72</v>
      </c>
      <c r="W1" s="16" t="s">
        <v>7</v>
      </c>
      <c r="X1" s="17" t="s">
        <v>8</v>
      </c>
      <c r="Y1" s="14" t="s">
        <v>9</v>
      </c>
      <c r="Z1" s="14" t="s">
        <v>10</v>
      </c>
      <c r="AA1" s="14" t="s">
        <v>11</v>
      </c>
      <c r="AB1" s="42" t="s">
        <v>12</v>
      </c>
      <c r="AC1" s="14" t="s">
        <v>13</v>
      </c>
      <c r="AD1" s="14" t="s">
        <v>14</v>
      </c>
      <c r="AE1" s="14" t="s">
        <v>15</v>
      </c>
      <c r="AF1" s="1" t="s">
        <v>52</v>
      </c>
      <c r="AG1" s="18" t="s">
        <v>16</v>
      </c>
      <c r="AH1" s="7" t="s">
        <v>17</v>
      </c>
    </row>
    <row r="2" spans="1:35" ht="25.15" hidden="1" customHeight="1">
      <c r="A2" s="43">
        <v>7</v>
      </c>
      <c r="B2" s="9" t="s">
        <v>54</v>
      </c>
      <c r="C2" s="9" t="s">
        <v>55</v>
      </c>
      <c r="D2" s="9" t="s">
        <v>56</v>
      </c>
      <c r="E2" s="9" t="s">
        <v>57</v>
      </c>
      <c r="F2" s="9"/>
      <c r="G2" s="9" t="s">
        <v>18</v>
      </c>
      <c r="H2" s="9" t="s">
        <v>19</v>
      </c>
      <c r="I2" s="9" t="s">
        <v>58</v>
      </c>
      <c r="J2" s="4">
        <f>(72.8/3600*E2/C2)*1.13</f>
        <v>0.14281944444444442</v>
      </c>
      <c r="K2" s="4"/>
      <c r="L2" s="4"/>
      <c r="M2" s="4"/>
      <c r="N2" s="70">
        <f t="shared" ref="N2:N6" si="0">J2+M2</f>
        <v>0.14281944444444442</v>
      </c>
      <c r="O2" s="70"/>
      <c r="P2" s="70"/>
      <c r="Q2" s="70"/>
      <c r="R2" s="70"/>
      <c r="S2" s="70"/>
      <c r="T2" s="70"/>
      <c r="U2" s="70"/>
      <c r="V2" s="9" t="s">
        <v>59</v>
      </c>
      <c r="W2" s="9" t="s">
        <v>60</v>
      </c>
      <c r="X2" s="9" t="s">
        <v>20</v>
      </c>
      <c r="Y2" s="9" t="s">
        <v>61</v>
      </c>
      <c r="Z2" s="9" t="s">
        <v>62</v>
      </c>
      <c r="AA2" s="9" t="s">
        <v>62</v>
      </c>
      <c r="AB2" s="43" t="s">
        <v>86</v>
      </c>
      <c r="AC2" s="6" t="s">
        <v>21</v>
      </c>
      <c r="AD2" s="9" t="s">
        <v>22</v>
      </c>
      <c r="AE2" s="39">
        <v>20000</v>
      </c>
      <c r="AF2" s="3">
        <f t="shared" ref="AF2:AF6" si="1">(3600/E2)*C2*22</f>
        <v>12672</v>
      </c>
      <c r="AG2" s="5">
        <f t="shared" ref="AG2:AG8" si="2">AE2/AF2</f>
        <v>1.5782828282828283</v>
      </c>
      <c r="AH2" s="87" t="s">
        <v>23</v>
      </c>
      <c r="AI2" s="82"/>
    </row>
    <row r="3" spans="1:35" ht="25.15" hidden="1" customHeight="1">
      <c r="A3" s="43">
        <v>8</v>
      </c>
      <c r="B3" s="32" t="s">
        <v>24</v>
      </c>
      <c r="C3" s="32" t="s">
        <v>55</v>
      </c>
      <c r="D3" s="32" t="s">
        <v>25</v>
      </c>
      <c r="E3" s="32" t="s">
        <v>26</v>
      </c>
      <c r="F3" s="9"/>
      <c r="G3" s="9" t="s">
        <v>18</v>
      </c>
      <c r="H3" s="9" t="s">
        <v>27</v>
      </c>
      <c r="I3" s="9" t="s">
        <v>28</v>
      </c>
      <c r="J3" s="4">
        <f>(72.8/3600*E3/C3)*1.13</f>
        <v>0.15424499999999997</v>
      </c>
      <c r="K3" s="4"/>
      <c r="L3" s="4"/>
      <c r="M3" s="4">
        <f>(360/AF3)*4</f>
        <v>0.12272727272727273</v>
      </c>
      <c r="N3" s="70">
        <f t="shared" si="0"/>
        <v>0.27697227272727271</v>
      </c>
      <c r="O3" s="70"/>
      <c r="P3" s="70"/>
      <c r="Q3" s="70"/>
      <c r="R3" s="70"/>
      <c r="S3" s="70"/>
      <c r="T3" s="70"/>
      <c r="U3" s="70"/>
      <c r="V3" s="9" t="s">
        <v>63</v>
      </c>
      <c r="W3" s="9" t="s">
        <v>64</v>
      </c>
      <c r="X3" s="9" t="s">
        <v>20</v>
      </c>
      <c r="Y3" s="9" t="s">
        <v>65</v>
      </c>
      <c r="Z3" s="9" t="s">
        <v>66</v>
      </c>
      <c r="AA3" s="9" t="s">
        <v>67</v>
      </c>
      <c r="AB3" s="43" t="s">
        <v>87</v>
      </c>
      <c r="AC3" s="6" t="s">
        <v>21</v>
      </c>
      <c r="AD3" s="9" t="s">
        <v>29</v>
      </c>
      <c r="AE3" s="39">
        <v>20000</v>
      </c>
      <c r="AF3" s="3">
        <f t="shared" si="1"/>
        <v>11733.333333333334</v>
      </c>
      <c r="AG3" s="5">
        <f t="shared" si="2"/>
        <v>1.7045454545454544</v>
      </c>
      <c r="AH3" s="88"/>
      <c r="AI3" s="82"/>
    </row>
    <row r="4" spans="1:35" ht="25.15" hidden="1" customHeight="1">
      <c r="A4" s="43">
        <v>9</v>
      </c>
      <c r="B4" s="8" t="s">
        <v>30</v>
      </c>
      <c r="C4" s="8">
        <v>2</v>
      </c>
      <c r="D4" s="8">
        <v>125</v>
      </c>
      <c r="E4" s="8">
        <v>26</v>
      </c>
      <c r="F4" s="3"/>
      <c r="G4" s="10" t="s">
        <v>31</v>
      </c>
      <c r="H4" s="10" t="s">
        <v>32</v>
      </c>
      <c r="I4" s="11" t="s">
        <v>68</v>
      </c>
      <c r="J4" s="4">
        <f>(57.3/3600*E4/C4)*1.13</f>
        <v>0.23381583333333331</v>
      </c>
      <c r="K4" s="4"/>
      <c r="L4" s="4"/>
      <c r="M4" s="4"/>
      <c r="N4" s="70">
        <f t="shared" si="0"/>
        <v>0.23381583333333331</v>
      </c>
      <c r="O4" s="70"/>
      <c r="P4" s="70"/>
      <c r="Q4" s="70"/>
      <c r="R4" s="70"/>
      <c r="S4" s="70"/>
      <c r="T4" s="70"/>
      <c r="U4" s="70"/>
      <c r="V4" s="12" t="s">
        <v>33</v>
      </c>
      <c r="W4" s="33">
        <v>4.5</v>
      </c>
      <c r="X4" s="10" t="s">
        <v>34</v>
      </c>
      <c r="Y4" s="10" t="s">
        <v>35</v>
      </c>
      <c r="Z4" s="66">
        <v>1</v>
      </c>
      <c r="AA4" s="66">
        <v>1</v>
      </c>
      <c r="AB4" s="43" t="s">
        <v>69</v>
      </c>
      <c r="AC4" s="6" t="s">
        <v>21</v>
      </c>
      <c r="AD4" s="10" t="s">
        <v>36</v>
      </c>
      <c r="AE4" s="8">
        <v>5000</v>
      </c>
      <c r="AF4" s="3">
        <f t="shared" si="1"/>
        <v>6092.3076923076915</v>
      </c>
      <c r="AG4" s="5">
        <f t="shared" si="2"/>
        <v>0.82070707070707083</v>
      </c>
      <c r="AH4" s="61"/>
      <c r="AI4" s="82"/>
    </row>
    <row r="5" spans="1:35" ht="25.15" hidden="1" customHeight="1">
      <c r="A5" s="43">
        <v>10</v>
      </c>
      <c r="B5" s="8" t="s">
        <v>37</v>
      </c>
      <c r="C5" s="8">
        <v>2</v>
      </c>
      <c r="D5" s="8">
        <v>125</v>
      </c>
      <c r="E5" s="8">
        <v>24</v>
      </c>
      <c r="F5" s="67">
        <v>42</v>
      </c>
      <c r="G5" s="10" t="s">
        <v>93</v>
      </c>
      <c r="H5" s="10" t="s">
        <v>38</v>
      </c>
      <c r="I5" s="11" t="s">
        <v>39</v>
      </c>
      <c r="J5" s="4">
        <f>(57.3/3600*E5/C5)*1.13</f>
        <v>0.21582999999999999</v>
      </c>
      <c r="K5" s="4">
        <f>(57.3/3600*F5/C5)*1.13</f>
        <v>0.37770249999999994</v>
      </c>
      <c r="L5" s="4"/>
      <c r="M5" s="4"/>
      <c r="N5" s="70">
        <f t="shared" si="0"/>
        <v>0.21582999999999999</v>
      </c>
      <c r="O5" s="73">
        <f>K5</f>
        <v>0.37770249999999994</v>
      </c>
      <c r="P5" s="73"/>
      <c r="Q5" s="73"/>
      <c r="R5" s="73"/>
      <c r="S5" s="73"/>
      <c r="T5" s="73"/>
      <c r="U5" s="73"/>
      <c r="V5" s="12" t="s">
        <v>40</v>
      </c>
      <c r="W5" s="33">
        <v>1.7</v>
      </c>
      <c r="X5" s="10" t="s">
        <v>41</v>
      </c>
      <c r="Y5" s="10" t="s">
        <v>42</v>
      </c>
      <c r="Z5" s="66">
        <v>1</v>
      </c>
      <c r="AA5" s="66">
        <v>1</v>
      </c>
      <c r="AB5" s="43" t="s">
        <v>69</v>
      </c>
      <c r="AC5" s="6" t="s">
        <v>21</v>
      </c>
      <c r="AD5" s="10" t="s">
        <v>43</v>
      </c>
      <c r="AE5" s="8">
        <v>5000</v>
      </c>
      <c r="AF5" s="3">
        <f t="shared" si="1"/>
        <v>6600</v>
      </c>
      <c r="AG5" s="5">
        <f t="shared" si="2"/>
        <v>0.75757575757575757</v>
      </c>
      <c r="AH5" s="61"/>
      <c r="AI5" s="82"/>
    </row>
    <row r="6" spans="1:35" s="41" customFormat="1" ht="25.15" hidden="1" customHeight="1">
      <c r="A6" s="43">
        <v>11</v>
      </c>
      <c r="B6" s="8" t="s">
        <v>44</v>
      </c>
      <c r="C6" s="8">
        <v>2</v>
      </c>
      <c r="D6" s="8">
        <v>150</v>
      </c>
      <c r="E6" s="8">
        <v>35</v>
      </c>
      <c r="F6" s="10"/>
      <c r="G6" s="10" t="s">
        <v>31</v>
      </c>
      <c r="H6" s="10" t="s">
        <v>45</v>
      </c>
      <c r="I6" s="11" t="s">
        <v>46</v>
      </c>
      <c r="J6" s="4">
        <f>(68.4/3600*E6/C6)*1.13</f>
        <v>0.37572500000000003</v>
      </c>
      <c r="K6" s="4"/>
      <c r="L6" s="4"/>
      <c r="M6" s="4"/>
      <c r="N6" s="70">
        <f t="shared" si="0"/>
        <v>0.37572500000000003</v>
      </c>
      <c r="O6" s="70"/>
      <c r="P6" s="70"/>
      <c r="Q6" s="70"/>
      <c r="R6" s="70"/>
      <c r="S6" s="70"/>
      <c r="T6" s="70"/>
      <c r="U6" s="70"/>
      <c r="V6" s="12" t="s">
        <v>47</v>
      </c>
      <c r="W6" s="33">
        <v>7.75</v>
      </c>
      <c r="X6" s="10" t="s">
        <v>48</v>
      </c>
      <c r="Y6" s="10" t="s">
        <v>49</v>
      </c>
      <c r="Z6" s="66">
        <v>1</v>
      </c>
      <c r="AA6" s="66">
        <v>1</v>
      </c>
      <c r="AB6" s="46" t="s">
        <v>69</v>
      </c>
      <c r="AC6" s="6" t="s">
        <v>21</v>
      </c>
      <c r="AD6" s="10" t="s">
        <v>50</v>
      </c>
      <c r="AE6" s="8">
        <v>5000</v>
      </c>
      <c r="AF6" s="3">
        <f t="shared" si="1"/>
        <v>4525.7142857142862</v>
      </c>
      <c r="AG6" s="5">
        <f t="shared" si="2"/>
        <v>1.1047979797979797</v>
      </c>
      <c r="AH6" s="7"/>
      <c r="AI6" s="83"/>
    </row>
    <row r="7" spans="1:35" s="45" customFormat="1" ht="33.6" hidden="1" customHeight="1">
      <c r="A7" s="44">
        <v>12</v>
      </c>
      <c r="B7" s="51">
        <v>3580</v>
      </c>
      <c r="C7" s="52">
        <v>2</v>
      </c>
      <c r="D7" s="27">
        <v>200</v>
      </c>
      <c r="E7" s="53">
        <v>30</v>
      </c>
      <c r="F7" s="68"/>
      <c r="G7" s="31" t="s">
        <v>73</v>
      </c>
      <c r="H7" s="54" t="s">
        <v>74</v>
      </c>
      <c r="I7" s="55" t="s">
        <v>75</v>
      </c>
      <c r="J7" s="30">
        <f>(72.8/3600*E7/C7)*1.13</f>
        <v>0.34276666666666666</v>
      </c>
      <c r="K7" s="30"/>
      <c r="L7" s="30"/>
      <c r="M7" s="29"/>
      <c r="N7" s="71">
        <f t="shared" ref="N7:N8" si="3">J7+M7</f>
        <v>0.34276666666666666</v>
      </c>
      <c r="O7" s="70"/>
      <c r="P7" s="70"/>
      <c r="Q7" s="70"/>
      <c r="R7" s="70"/>
      <c r="S7" s="70"/>
      <c r="T7" s="70"/>
      <c r="U7" s="70"/>
      <c r="V7" s="22" t="s">
        <v>76</v>
      </c>
      <c r="W7" s="44"/>
      <c r="X7" s="23" t="s">
        <v>77</v>
      </c>
      <c r="Y7" s="24" t="s">
        <v>78</v>
      </c>
      <c r="Z7" s="27">
        <v>1</v>
      </c>
      <c r="AA7" s="56">
        <v>1</v>
      </c>
      <c r="AB7" s="44" t="s">
        <v>88</v>
      </c>
      <c r="AC7" s="25" t="s">
        <v>79</v>
      </c>
      <c r="AD7" s="24" t="s">
        <v>80</v>
      </c>
      <c r="AE7" s="27">
        <v>50000</v>
      </c>
      <c r="AF7" s="28">
        <f t="shared" ref="AF7:AF9" si="4">(79200/E7)*C7</f>
        <v>5280</v>
      </c>
      <c r="AG7" s="5">
        <f t="shared" si="2"/>
        <v>9.4696969696969688</v>
      </c>
      <c r="AH7" s="23" t="s">
        <v>81</v>
      </c>
      <c r="AI7" s="84"/>
    </row>
    <row r="8" spans="1:35" s="50" customFormat="1" ht="25.9" hidden="1" customHeight="1">
      <c r="A8" s="44">
        <v>13</v>
      </c>
      <c r="B8" s="34">
        <v>3481</v>
      </c>
      <c r="C8" s="34">
        <v>2</v>
      </c>
      <c r="D8" s="34">
        <v>450</v>
      </c>
      <c r="E8" s="34">
        <v>35</v>
      </c>
      <c r="F8" s="34">
        <v>42</v>
      </c>
      <c r="G8" s="35" t="s">
        <v>82</v>
      </c>
      <c r="H8" s="36" t="s">
        <v>83</v>
      </c>
      <c r="I8" s="36" t="s">
        <v>84</v>
      </c>
      <c r="J8" s="26">
        <f>((154.4+10)/3600*E8/C8)*1.13</f>
        <v>0.9030583333333333</v>
      </c>
      <c r="K8" s="26"/>
      <c r="L8" s="26"/>
      <c r="M8" s="29">
        <f>360/AF8*2</f>
        <v>0.15909090909090912</v>
      </c>
      <c r="N8" s="69">
        <f t="shared" si="3"/>
        <v>1.0621492424242425</v>
      </c>
      <c r="O8" s="70"/>
      <c r="P8" s="70"/>
      <c r="Q8" s="70"/>
      <c r="R8" s="70"/>
      <c r="S8" s="70"/>
      <c r="T8" s="70"/>
      <c r="U8" s="70"/>
      <c r="V8" s="57">
        <v>204.1</v>
      </c>
      <c r="W8" s="49"/>
      <c r="X8" s="27" t="s">
        <v>89</v>
      </c>
      <c r="Y8" s="37"/>
      <c r="Z8" s="34">
        <v>4</v>
      </c>
      <c r="AA8" s="38">
        <v>4</v>
      </c>
      <c r="AB8" s="48" t="s">
        <v>88</v>
      </c>
      <c r="AC8" s="25" t="s">
        <v>21</v>
      </c>
      <c r="AD8" s="65" t="s">
        <v>91</v>
      </c>
      <c r="AE8" s="40">
        <v>30000</v>
      </c>
      <c r="AF8" s="28">
        <f t="shared" si="4"/>
        <v>4525.7142857142853</v>
      </c>
      <c r="AG8" s="5">
        <f t="shared" si="2"/>
        <v>6.6287878787878798</v>
      </c>
      <c r="AH8" s="63"/>
      <c r="AI8" s="85"/>
    </row>
    <row r="9" spans="1:35" s="50" customFormat="1" ht="32.25" customHeight="1">
      <c r="A9" s="43">
        <v>13</v>
      </c>
      <c r="B9" s="76">
        <v>3481</v>
      </c>
      <c r="C9" s="76">
        <v>2</v>
      </c>
      <c r="D9" s="76">
        <v>450</v>
      </c>
      <c r="E9" s="76">
        <v>35</v>
      </c>
      <c r="F9" s="67">
        <v>45</v>
      </c>
      <c r="G9" s="77" t="s">
        <v>99</v>
      </c>
      <c r="H9" s="19" t="s">
        <v>83</v>
      </c>
      <c r="I9" s="92" t="s">
        <v>103</v>
      </c>
      <c r="J9" s="70">
        <f>((154.4+10)/3600*E9/C9)*1.13</f>
        <v>0.9030583333333333</v>
      </c>
      <c r="K9" s="70">
        <f>((154.4+10)/3600*F9/C9)*1.13</f>
        <v>1.1610750000000001</v>
      </c>
      <c r="L9" s="70">
        <f>((176.4+10)/3600*F9/C9)*1.13</f>
        <v>1.3164499999999999</v>
      </c>
      <c r="M9" s="69">
        <f>(360/AF9)*2</f>
        <v>0.15909090909090912</v>
      </c>
      <c r="N9" s="69">
        <f>J9+M9</f>
        <v>1.0621492424242425</v>
      </c>
      <c r="O9" s="73">
        <f>K9+M9</f>
        <v>1.3201659090909093</v>
      </c>
      <c r="P9" s="73">
        <f>L9+M9</f>
        <v>1.4755409090909091</v>
      </c>
      <c r="Q9" s="74">
        <v>2.25</v>
      </c>
      <c r="R9" s="74">
        <v>1.7</v>
      </c>
      <c r="S9" s="74">
        <v>1.65</v>
      </c>
      <c r="T9" s="75">
        <v>1.58</v>
      </c>
      <c r="U9" s="74">
        <v>0.19</v>
      </c>
      <c r="V9" s="57">
        <v>204.1</v>
      </c>
      <c r="W9" s="49"/>
      <c r="X9" s="5" t="s">
        <v>89</v>
      </c>
      <c r="Y9" s="78"/>
      <c r="Z9" s="76">
        <v>4</v>
      </c>
      <c r="AA9" s="79">
        <v>4</v>
      </c>
      <c r="AB9" s="80" t="s">
        <v>88</v>
      </c>
      <c r="AC9" s="6" t="s">
        <v>21</v>
      </c>
      <c r="AD9" s="60" t="s">
        <v>91</v>
      </c>
      <c r="AE9" s="81">
        <v>30000</v>
      </c>
      <c r="AF9" s="28">
        <f t="shared" si="4"/>
        <v>4525.7142857142853</v>
      </c>
      <c r="AG9" s="5">
        <f>AE9/AF9</f>
        <v>6.6287878787878798</v>
      </c>
      <c r="AH9" s="63"/>
      <c r="AI9" s="86" t="s">
        <v>100</v>
      </c>
    </row>
    <row r="10" spans="1:35" s="50" customFormat="1" ht="62.25" customHeight="1">
      <c r="A10" s="44">
        <v>14</v>
      </c>
      <c r="B10" s="34">
        <v>2931</v>
      </c>
      <c r="C10" s="34">
        <v>16</v>
      </c>
      <c r="D10" s="34">
        <v>150</v>
      </c>
      <c r="E10" s="34">
        <v>23</v>
      </c>
      <c r="F10" s="78"/>
      <c r="G10" s="35" t="s">
        <v>82</v>
      </c>
      <c r="H10" s="35" t="s">
        <v>85</v>
      </c>
      <c r="I10" s="89" t="s">
        <v>101</v>
      </c>
      <c r="J10" s="26">
        <f>(68.4/3600*E10/C10)*1.13</f>
        <v>3.0863125000000002E-2</v>
      </c>
      <c r="K10" s="90">
        <f>(78.1/3600*E10/C10)*1.13</f>
        <v>3.5239913194444437E-2</v>
      </c>
      <c r="L10" s="26"/>
      <c r="M10" s="29"/>
      <c r="N10" s="69">
        <f t="shared" ref="N10" si="5">J10+M10</f>
        <v>3.0863125000000002E-2</v>
      </c>
      <c r="O10" s="69"/>
      <c r="P10" s="57">
        <v>2.34</v>
      </c>
      <c r="Q10" s="49"/>
      <c r="R10" s="27" t="s">
        <v>90</v>
      </c>
      <c r="S10" s="37"/>
      <c r="T10" s="34">
        <v>1</v>
      </c>
      <c r="U10" s="38">
        <v>1</v>
      </c>
      <c r="V10" s="91" t="s">
        <v>102</v>
      </c>
      <c r="W10" s="25" t="s">
        <v>53</v>
      </c>
      <c r="X10" s="62"/>
      <c r="Y10" s="40">
        <v>60000</v>
      </c>
      <c r="Z10" s="28">
        <f t="shared" ref="Z10" si="6">(79200/E10)*C10</f>
        <v>55095.65217391304</v>
      </c>
      <c r="AA10" s="5">
        <f t="shared" ref="AA10" si="7">Y10/Z10</f>
        <v>1.0890151515151516</v>
      </c>
      <c r="AB10" s="63"/>
    </row>
  </sheetData>
  <autoFilter ref="A1:AH9"/>
  <mergeCells count="1">
    <mergeCell ref="AH2:AH3"/>
  </mergeCells>
  <phoneticPr fontId="2" type="noConversion"/>
  <pageMargins left="0.7" right="0.7" top="0.75" bottom="0.75" header="0.3" footer="0.3"/>
  <pageSetup paperSize="9" scale="59" orientation="landscape" r:id="rId1"/>
  <ignoredErrors>
    <ignoredError sqref="N7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2025-03-01T07:56:59Z</dcterms:modified>
</cp:coreProperties>
</file>