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4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(2)" sheetId="6" r:id="rId5"/>
  </sheets>
  <definedNames>
    <definedName name="_xlnm._FilterDatabase" localSheetId="2" hidden="1">模具外发资料表2024年!$A$1:$U$38</definedName>
    <definedName name="_xlnm._FilterDatabase" localSheetId="4" hidden="1">'委外成型资料202412 (2)'!$A$1:$P$19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6" l="1"/>
  <c r="J24" i="6"/>
  <c r="AF20" i="6" l="1"/>
  <c r="AG20" i="6" s="1"/>
  <c r="J20" i="6"/>
  <c r="Y3" i="6" l="1"/>
  <c r="Y4" i="6"/>
  <c r="Y5" i="6"/>
  <c r="Y6" i="6"/>
  <c r="K6" i="6" s="1"/>
  <c r="Y7" i="6"/>
  <c r="K7" i="6" s="1"/>
  <c r="Y8" i="6"/>
  <c r="K8" i="6" s="1"/>
  <c r="Y9" i="6"/>
  <c r="Y10" i="6"/>
  <c r="Y11" i="6"/>
  <c r="Y12" i="6"/>
  <c r="Y13" i="6"/>
  <c r="Y14" i="6"/>
  <c r="Y15" i="6"/>
  <c r="Y16" i="6"/>
  <c r="Y17" i="6"/>
  <c r="K17" i="6" s="1"/>
  <c r="Y18" i="6"/>
  <c r="Y19" i="6"/>
  <c r="Y2" i="6"/>
  <c r="J19" i="6" l="1"/>
  <c r="J18" i="6"/>
  <c r="J17" i="6"/>
  <c r="L17" i="6" s="1"/>
  <c r="J16" i="6"/>
  <c r="J15" i="6"/>
  <c r="J14" i="6"/>
  <c r="J13" i="6"/>
  <c r="J12" i="6"/>
  <c r="J11" i="6"/>
  <c r="J10" i="6"/>
  <c r="J9" i="6"/>
  <c r="J8" i="6"/>
  <c r="L8" i="6" s="1"/>
  <c r="J7" i="6"/>
  <c r="L7" i="6" s="1"/>
  <c r="J6" i="6"/>
  <c r="L6" i="6" s="1"/>
  <c r="J5" i="6"/>
  <c r="J4" i="6"/>
  <c r="J3" i="6"/>
  <c r="J2" i="6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<sst xmlns="http://schemas.openxmlformats.org/spreadsheetml/2006/main" count="4005" uniqueCount="2040">
  <si>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</si>
  <si>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</si>
  <si>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</si>
  <si>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</si>
  <si>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</si>
  <si>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</si>
  <si>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</si>
  <si>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</si>
  <si>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</si>
  <si>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</si>
  <si>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</si>
  <si>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</si>
  <si>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</si>
  <si>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</si>
  <si>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</si>
  <si>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</si>
  <si>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</si>
  <si>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</si>
  <si>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</si>
  <si>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</si>
  <si>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</si>
  <si>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</si>
  <si>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</si>
  <si>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</si>
  <si>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</si>
  <si>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</si>
  <si>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</si>
  <si>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</si>
  <si>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</si>
  <si>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</si>
  <si>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</si>
  <si>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</si>
  <si>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</si>
  <si>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</si>
  <si>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</si>
  <si>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</si>
  <si>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</si>
  <si>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</si>
  <si>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</si>
  <si>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</si>
  <si>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</si>
  <si>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</si>
  <si>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</si>
  <si>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</si>
  <si>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</si>
  <si>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</si>
  <si>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</si>
  <si>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</si>
  <si>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</si>
  <si>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</si>
  <si>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</si>
  <si>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</si>
  <si>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</si>
  <si>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</si>
  <si>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</si>
  <si>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</si>
  <si>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</si>
  <si>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</si>
  <si>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</si>
  <si>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</si>
  <si>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</si>
  <si>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</si>
  <si>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</si>
  <si>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</si>
  <si>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</si>
  <si>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</si>
  <si>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</si>
  <si>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</si>
  <si>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</si>
  <si>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</si>
  <si>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</si>
  <si>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</si>
  <si>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</si>
  <si>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</si>
  <si>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</si>
  <si>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</si>
  <si>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</si>
  <si>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</si>
  <si>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</si>
  <si>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</si>
  <si>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</si>
  <si>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</si>
  <si>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</si>
  <si>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</si>
  <si>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</si>
  <si>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</si>
  <si>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</si>
  <si>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</si>
  <si>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</si>
  <si>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</si>
  <si>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</si>
  <si>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</si>
  <si>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</si>
  <si>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</si>
  <si>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</si>
  <si>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</si>
  <si>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</si>
  <si>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</si>
  <si>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</si>
  <si>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</si>
  <si>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</si>
  <si>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</si>
  <si>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</si>
  <si>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</si>
  <si>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</si>
  <si>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</si>
  <si>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</si>
  <si>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</si>
  <si>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</si>
  <si>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</si>
  <si>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</si>
  <si>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</si>
  <si>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</si>
  <si>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</si>
  <si>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</si>
  <si>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</si>
  <si>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</si>
  <si>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</si>
  <si>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</si>
  <si>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</si>
  <si>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</si>
  <si>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</si>
  <si>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</si>
  <si>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</si>
  <si>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</si>
  <si>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</si>
  <si>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</si>
  <si>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</si>
  <si>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</si>
  <si>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</si>
  <si>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</si>
  <si>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</si>
  <si>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</si>
  <si>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</si>
  <si>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</si>
  <si>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</si>
  <si>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</si>
  <si>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</si>
  <si>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</si>
  <si>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</si>
  <si>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</si>
  <si>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</si>
  <si>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</si>
  <si>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</si>
  <si>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</si>
  <si>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</si>
  <si>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</si>
  <si>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</si>
  <si>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</si>
  <si>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</si>
  <si>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</si>
  <si>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</si>
  <si>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</si>
  <si>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</si>
  <si>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</si>
  <si>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</si>
  <si>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</si>
  <si>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</si>
  <si>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</si>
  <si>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</si>
  <si>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</si>
  <si>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</si>
  <si>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</si>
  <si>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</si>
  <si>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</si>
  <si>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</si>
  <si>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</si>
  <si>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</si>
  <si>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</si>
  <si>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</si>
  <si>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</si>
  <si>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</si>
  <si>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</si>
  <si>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</si>
  <si>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</si>
  <si>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</si>
  <si>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</si>
  <si>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</si>
  <si>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</si>
  <si>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</si>
  <si>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</si>
  <si>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</si>
  <si>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</si>
  <si>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</si>
  <si>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</si>
  <si>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</si>
  <si>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</si>
  <si>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</si>
  <si>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</si>
  <si>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</si>
  <si>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</si>
  <si>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</si>
  <si>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</si>
  <si>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</si>
  <si>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</si>
  <si>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</si>
  <si>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</si>
  <si>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</si>
  <si>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</si>
  <si>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</si>
  <si>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</si>
  <si>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</si>
  <si>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</si>
  <si>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</si>
  <si>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</si>
  <si>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</si>
  <si>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</si>
  <si>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</si>
  <si>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</si>
  <si>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</si>
  <si>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</si>
  <si>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</si>
  <si>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</si>
  <si>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</si>
  <si>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</si>
  <si>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</si>
  <si>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</si>
  <si>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</si>
  <si>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</si>
  <si>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</si>
  <si>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</si>
  <si>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</si>
  <si>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</si>
  <si>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</si>
  <si>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</si>
  <si>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</si>
  <si>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</si>
  <si>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</si>
  <si>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</si>
  <si>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</si>
  <si>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</si>
  <si>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</si>
  <si>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</si>
  <si>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</si>
  <si>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</si>
  <si>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</si>
  <si>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</si>
  <si>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</si>
  <si>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</si>
  <si>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</si>
  <si>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</si>
  <si>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</si>
  <si>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</si>
  <si>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</si>
  <si>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</si>
  <si>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</si>
  <si>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</si>
  <si>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</si>
  <si>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</si>
  <si>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</si>
  <si>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</si>
  <si>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</si>
  <si>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</si>
  <si>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</si>
  <si>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</si>
  <si>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</si>
  <si>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</si>
  <si>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</si>
  <si>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</si>
  <si>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</si>
  <si>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</si>
  <si>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</si>
  <si>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</si>
  <si>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</si>
  <si>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</si>
  <si>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</si>
  <si>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</si>
  <si>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</si>
  <si>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</si>
  <si>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</si>
  <si>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</si>
  <si>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</si>
  <si>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</si>
  <si>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</si>
  <si>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</si>
  <si>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</si>
  <si>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</si>
  <si>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</si>
  <si>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</si>
  <si>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</si>
  <si>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</si>
  <si>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</si>
  <si>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</si>
  <si>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</si>
  <si>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</si>
  <si>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</si>
  <si>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</si>
  <si>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</si>
  <si>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</si>
  <si>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</si>
  <si>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</si>
  <si>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</si>
  <si>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</si>
  <si>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</si>
  <si>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</si>
  <si>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</si>
  <si>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</si>
  <si>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</si>
  <si>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</si>
  <si>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</si>
  <si>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</si>
  <si>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</si>
  <si>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</si>
  <si>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</si>
  <si>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</si>
  <si>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</si>
  <si>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</si>
  <si>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</si>
  <si>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</si>
  <si>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</si>
  <si>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</si>
  <si>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</si>
  <si>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</si>
  <si>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</si>
  <si>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</si>
  <si>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</si>
  <si>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</si>
  <si>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</si>
  <si>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</si>
  <si>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</si>
  <si>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</si>
  <si>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</si>
  <si>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</si>
  <si>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</si>
  <si>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</si>
  <si>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</si>
  <si>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</si>
  <si>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</si>
  <si>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</si>
  <si>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</si>
  <si>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</si>
  <si>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</si>
  <si>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</si>
  <si>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</si>
  <si>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</si>
  <si>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</si>
  <si>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</si>
  <si>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</si>
  <si>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</si>
  <si>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</si>
  <si>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</si>
  <si>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</si>
  <si>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</si>
  <si>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</si>
  <si>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</si>
  <si>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</si>
  <si>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</si>
  <si>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</si>
  <si>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</si>
  <si>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</si>
  <si>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</si>
  <si>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</si>
  <si>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</si>
  <si>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</si>
  <si>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</si>
  <si>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</si>
  <si>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</si>
  <si>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</si>
  <si>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</si>
  <si>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</si>
  <si>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</si>
  <si>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</si>
  <si>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</si>
  <si>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</si>
  <si>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</si>
  <si>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</si>
  <si>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</si>
  <si>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</si>
  <si>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</si>
  <si>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</si>
  <si>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</si>
  <si>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</si>
  <si>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</si>
  <si>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</si>
  <si>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</si>
  <si>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</si>
  <si>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</si>
  <si>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</si>
  <si>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</si>
  <si>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</si>
  <si>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</si>
  <si>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</si>
  <si>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</si>
  <si>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</si>
  <si>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</si>
  <si>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</si>
  <si>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</si>
  <si>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</si>
  <si>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</si>
  <si>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</si>
  <si>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</si>
  <si>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</si>
  <si>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</si>
  <si>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</si>
  <si>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</si>
  <si>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</si>
  <si>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</si>
  <si>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</si>
  <si>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</si>
  <si>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</si>
  <si>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</si>
  <si>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</si>
  <si>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</si>
  <si>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</si>
  <si>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</si>
  <si>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</si>
  <si>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</si>
  <si>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</si>
  <si>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</si>
  <si>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</si>
  <si>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</si>
  <si>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</si>
  <si>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</si>
  <si>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</si>
  <si>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</si>
  <si>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</si>
  <si>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</si>
  <si>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</si>
  <si>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</si>
  <si>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</si>
  <si>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</si>
  <si>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</si>
  <si>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</si>
  <si>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</si>
  <si>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</si>
  <si>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</si>
  <si>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</si>
  <si>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</si>
  <si>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</si>
  <si>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</si>
  <si>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</si>
  <si>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</si>
  <si>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</si>
  <si>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</si>
  <si>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</si>
  <si>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</si>
  <si>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</si>
  <si>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</si>
  <si>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</si>
  <si>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</si>
  <si>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</si>
  <si>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</si>
  <si>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</si>
  <si>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</si>
  <si>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</si>
  <si>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</si>
  <si>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</si>
  <si>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</si>
  <si>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</si>
  <si>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</si>
  <si>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</si>
  <si>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</si>
  <si>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</si>
  <si>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</si>
  <si>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</si>
  <si>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</si>
  <si>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</si>
  <si>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</si>
  <si>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</si>
  <si>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</si>
  <si>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</si>
  <si>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</si>
  <si>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</si>
  <si>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</si>
  <si>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</si>
  <si>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</si>
  <si>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</si>
  <si>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</si>
  <si>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</si>
  <si>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</si>
  <si>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</si>
  <si>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</si>
  <si>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</si>
  <si>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</si>
  <si>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</si>
  <si>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</si>
  <si>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</si>
  <si>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</si>
  <si>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</si>
  <si>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</si>
  <si>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</si>
  <si>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</si>
  <si>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</si>
  <si>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</si>
  <si>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</si>
  <si>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</si>
  <si>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</si>
  <si>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</si>
  <si>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</si>
  <si>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</si>
  <si>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</si>
  <si>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</si>
  <si>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</si>
  <si>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</si>
  <si>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</si>
  <si>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</si>
  <si>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</si>
  <si>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</si>
  <si>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</si>
  <si>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</si>
  <si>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</si>
  <si>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</si>
  <si>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</si>
  <si>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</si>
  <si>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</si>
  <si>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</si>
  <si>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</si>
  <si>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</si>
  <si>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</si>
  <si>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</si>
  <si>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</si>
  <si>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</si>
  <si>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</si>
  <si>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</si>
  <si>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</si>
  <si>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</si>
  <si>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</si>
  <si>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</si>
  <si>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</si>
  <si>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</si>
  <si>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</si>
  <si>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</si>
  <si>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</si>
  <si>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</si>
  <si>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</si>
  <si>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</si>
  <si>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</si>
  <si>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</si>
  <si>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</si>
  <si>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</si>
  <si>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</si>
  <si>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</si>
  <si>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</si>
  <si>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</si>
  <si>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</si>
  <si>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</si>
  <si>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</si>
  <si>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</si>
  <si>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</si>
  <si>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</si>
  <si>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</si>
  <si>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</si>
  <si>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</si>
  <si>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</si>
  <si>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</si>
  <si>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</si>
  <si>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</si>
  <si>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</si>
  <si>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</si>
  <si>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</si>
  <si>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</si>
  <si>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</si>
  <si>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</si>
  <si>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</si>
  <si>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</si>
  <si>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</si>
  <si>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</si>
  <si>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</si>
  <si>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</si>
  <si>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</si>
  <si>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</si>
  <si>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</si>
  <si>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</si>
  <si>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</si>
  <si>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</si>
  <si>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</si>
  <si>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</si>
  <si>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</si>
  <si>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</si>
  <si>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</si>
  <si>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</si>
  <si>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</si>
  <si>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</si>
  <si>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</si>
  <si>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</si>
  <si>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</si>
  <si>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</si>
  <si>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</si>
  <si>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</si>
  <si>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</si>
  <si>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</si>
  <si>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</si>
  <si>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</si>
  <si>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</si>
  <si>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</si>
  <si>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</si>
  <si>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</si>
  <si>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</si>
  <si>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</si>
  <si>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</si>
  <si>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</si>
  <si>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</si>
  <si>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</si>
  <si>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</si>
  <si>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</si>
  <si>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</si>
  <si>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</si>
  <si>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</si>
  <si>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</si>
  <si>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</si>
  <si>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</si>
  <si>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</si>
  <si>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</si>
  <si>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</si>
  <si>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</si>
  <si>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</si>
  <si>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</si>
  <si>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</si>
  <si>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</si>
  <si>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</si>
  <si>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</si>
  <si>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</si>
  <si>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</si>
  <si>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</si>
  <si>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</si>
  <si>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</si>
  <si>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</si>
  <si>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</si>
  <si>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</si>
  <si>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</si>
  <si>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</si>
  <si>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</si>
  <si>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</si>
  <si>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</si>
  <si>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</si>
  <si>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</si>
  <si>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</si>
  <si>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</si>
  <si>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</si>
  <si>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</si>
  <si>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</si>
  <si>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</si>
  <si>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</si>
  <si>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</si>
  <si>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</si>
  <si>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</si>
  <si>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</si>
  <si>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</si>
  <si>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</si>
  <si>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</si>
  <si>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</si>
  <si>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</si>
  <si>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</si>
  <si>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</si>
  <si>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</si>
  <si>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</si>
  <si>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</si>
  <si>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</si>
  <si>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</si>
  <si>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</si>
  <si>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</si>
  <si>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</si>
  <si>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</si>
  <si>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</si>
  <si>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</si>
  <si>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</si>
  <si>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</si>
  <si>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</si>
  <si>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</si>
  <si>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</si>
  <si>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</si>
  <si>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</si>
  <si>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</si>
  <si>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</si>
  <si>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</si>
  <si>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</si>
  <si>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</si>
  <si>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</si>
  <si>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</si>
  <si>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</si>
  <si>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</si>
  <si>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</si>
  <si>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</si>
  <si>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</si>
  <si>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</si>
  <si>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</si>
  <si>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</si>
  <si>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</si>
  <si>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</si>
  <si>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</si>
  <si>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</si>
  <si>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</si>
  <si>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</si>
  <si>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</si>
  <si>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</si>
  <si>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</si>
  <si>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</si>
  <si>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</si>
  <si>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</si>
  <si>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</si>
  <si>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</si>
  <si>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</si>
  <si>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</si>
  <si>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</si>
  <si>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</si>
  <si>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</si>
  <si>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</si>
  <si>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</si>
  <si>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</si>
  <si>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</si>
  <si>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</si>
  <si>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</si>
  <si>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</si>
  <si>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</si>
  <si>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</si>
  <si>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</si>
  <si>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</si>
  <si>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</si>
  <si>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</si>
  <si>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</si>
  <si>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</si>
  <si>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</si>
  <si>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</si>
  <si>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</si>
  <si>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</si>
  <si>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</si>
  <si>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</si>
  <si>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</si>
  <si>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</si>
  <si>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</si>
  <si>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</si>
  <si>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</si>
  <si>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</si>
  <si>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</si>
  <si>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</si>
  <si>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</si>
  <si>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</si>
  <si>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</si>
  <si>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</si>
  <si>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</si>
  <si>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</si>
  <si>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</si>
  <si>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</si>
  <si>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</si>
  <si>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</si>
  <si>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</si>
  <si>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</si>
  <si>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</si>
  <si>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</si>
  <si>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</si>
  <si>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</si>
  <si>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</si>
  <si>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</si>
  <si>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</si>
  <si>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</si>
  <si>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</si>
  <si>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</si>
  <si>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</si>
  <si>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</si>
  <si>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</si>
  <si>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</si>
  <si>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</si>
  <si>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</si>
  <si>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</si>
  <si>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</si>
  <si>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</si>
  <si>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</si>
  <si>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</si>
  <si>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</si>
  <si>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</si>
  <si>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</si>
  <si>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</si>
  <si>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</si>
  <si>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</si>
  <si>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</si>
  <si>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</si>
  <si>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</si>
  <si>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</si>
  <si>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</si>
  <si>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</si>
  <si>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</si>
  <si>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</si>
  <si>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</si>
  <si>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</si>
  <si>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</si>
  <si>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</si>
  <si>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</si>
  <si>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</si>
  <si>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</si>
  <si>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</si>
  <si>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</si>
  <si>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</si>
  <si>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</si>
  <si>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</si>
  <si>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</si>
  <si>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</si>
  <si>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</si>
  <si>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</si>
  <si>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</si>
  <si>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</si>
  <si>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</si>
  <si>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</si>
  <si>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</si>
  <si>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</si>
  <si>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</si>
  <si>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</si>
  <si>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</si>
  <si>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</si>
  <si>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</si>
  <si>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</si>
  <si>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</si>
  <si>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</si>
  <si>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</si>
  <si>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</si>
  <si>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</si>
  <si>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</si>
  <si>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</si>
  <si>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</si>
  <si>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</si>
  <si>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</si>
  <si>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</si>
  <si>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</si>
  <si>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</si>
  <si>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</si>
  <si>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</si>
  <si>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</si>
  <si>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</si>
  <si>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</si>
  <si>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</si>
  <si>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</si>
  <si>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</si>
  <si>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</si>
  <si>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</si>
  <si>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</si>
  <si>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</si>
  <si>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</si>
  <si>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</si>
  <si>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</si>
  <si>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</si>
  <si>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</si>
  <si>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</si>
  <si>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</si>
  <si>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</si>
  <si>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</si>
  <si>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</si>
  <si>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</si>
  <si>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</si>
  <si>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</si>
  <si>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</si>
  <si>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</si>
  <si>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</si>
  <si>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</si>
  <si>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</si>
  <si>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</si>
  <si>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</si>
  <si>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</si>
  <si>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</si>
  <si>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</si>
  <si>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</si>
  <si>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</si>
  <si>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</si>
  <si>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</si>
  <si>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</si>
  <si>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</si>
  <si>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</si>
  <si>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</si>
  <si>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</si>
  <si>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</si>
  <si>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</si>
  <si>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</si>
  <si>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</si>
  <si>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</si>
  <si>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</si>
  <si>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</si>
  <si>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</si>
  <si>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</si>
  <si>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</si>
  <si>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</si>
  <si>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</si>
  <si>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</si>
  <si>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</si>
  <si>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</si>
  <si>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</si>
  <si>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</si>
  <si>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</si>
  <si>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</si>
  <si>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</si>
  <si>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</si>
  <si>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</si>
  <si>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</si>
  <si>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</si>
  <si>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</si>
  <si>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</si>
  <si>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</si>
  <si>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</si>
  <si>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</si>
  <si>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</si>
  <si>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</si>
  <si>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</si>
  <si>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</si>
  <si>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</si>
  <si>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</si>
  <si>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</si>
  <si>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</si>
  <si>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</si>
  <si>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</si>
  <si>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</si>
  <si>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</si>
  <si>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</si>
  <si>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</si>
  <si>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</si>
  <si>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</si>
  <si>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</si>
  <si>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</si>
  <si>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</si>
  <si>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</si>
  <si>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</si>
  <si>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</si>
  <si>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</si>
  <si>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</si>
  <si>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</si>
  <si>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</si>
  <si>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</si>
  <si>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</si>
  <si>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</si>
  <si>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</si>
  <si>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</si>
  <si>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</si>
  <si>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</si>
  <si>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</si>
  <si>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</si>
  <si>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</si>
  <si>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</si>
  <si>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</si>
  <si>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</si>
  <si>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</si>
  <si>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</si>
  <si>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</si>
  <si>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</si>
  <si>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</si>
  <si>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</si>
  <si>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</si>
  <si>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</si>
  <si>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</si>
  <si>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</si>
  <si>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</si>
  <si>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</si>
  <si>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</si>
  <si>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</si>
  <si>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</si>
  <si>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</si>
  <si>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</si>
  <si>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</si>
  <si>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</si>
  <si>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</si>
  <si>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</si>
  <si>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</si>
  <si>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</si>
  <si>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</si>
  <si>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</si>
  <si>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</si>
  <si>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</si>
  <si>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</si>
  <si>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</si>
  <si>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</si>
  <si>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</si>
  <si>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</si>
  <si>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</si>
  <si>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</si>
  <si>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</si>
  <si>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</si>
  <si>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</si>
  <si>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</si>
  <si>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</si>
  <si>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</si>
  <si>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</si>
  <si>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</si>
  <si>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</si>
  <si>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</si>
  <si>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</si>
  <si>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</si>
  <si>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</si>
  <si>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</si>
  <si>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</si>
  <si>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</si>
  <si>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</si>
  <si>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</si>
  <si>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</si>
  <si>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</si>
  <si>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</si>
  <si>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</si>
  <si>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</si>
  <si>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</si>
  <si>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</si>
  <si>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</si>
  <si>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</si>
  <si>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</si>
  <si>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</si>
  <si>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</si>
  <si>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</si>
  <si>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</si>
  <si>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</si>
  <si>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</si>
  <si>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</si>
  <si>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</si>
  <si>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</si>
  <si>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</si>
  <si>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</si>
  <si>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</si>
  <si>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</si>
  <si>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</si>
  <si>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</si>
  <si>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</si>
  <si>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</si>
  <si>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</si>
  <si>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</si>
  <si>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</si>
  <si>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</si>
  <si>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</si>
  <si>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</si>
  <si>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</si>
  <si>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</si>
  <si>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</si>
  <si>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</si>
  <si>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</si>
  <si>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</si>
  <si>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</si>
  <si>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</si>
  <si>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</si>
  <si>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</si>
  <si>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</si>
  <si>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</si>
  <si>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</si>
  <si>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</si>
  <si>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</si>
  <si>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</si>
  <si>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</si>
  <si>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</si>
  <si>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</si>
  <si>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</si>
  <si>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</si>
  <si>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</si>
  <si>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</si>
  <si>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</si>
  <si>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</si>
  <si>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</si>
  <si>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</si>
  <si>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</si>
  <si>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</si>
  <si>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</si>
  <si>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</si>
  <si>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</si>
  <si>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</si>
  <si>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</si>
  <si>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</si>
  <si>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</si>
  <si>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</si>
  <si>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</si>
  <si>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</si>
  <si>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</si>
  <si>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</si>
  <si>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</si>
  <si>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</si>
  <si>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</si>
  <si>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</si>
  <si>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</si>
  <si>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</si>
  <si>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</si>
  <si>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</si>
  <si>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</si>
  <si>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</si>
  <si>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</si>
  <si>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</si>
  <si>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</si>
  <si>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</si>
  <si>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</si>
  <si>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</si>
  <si>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</si>
  <si>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</si>
  <si>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</si>
  <si>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</si>
  <si>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</si>
  <si>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</si>
  <si>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</si>
  <si>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</si>
  <si>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</si>
  <si>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</si>
  <si>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</si>
  <si>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</si>
  <si>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</si>
  <si>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</si>
  <si>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</si>
  <si>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</si>
  <si>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</si>
  <si>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</si>
  <si>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</si>
  <si>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</si>
  <si>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</si>
  <si>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</si>
  <si>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</si>
  <si>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</si>
  <si>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</si>
  <si>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</si>
  <si>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</si>
  <si>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</si>
  <si>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</si>
  <si>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</si>
  <si>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</si>
  <si>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</si>
  <si>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</si>
  <si>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</si>
  <si>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</si>
  <si>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</si>
  <si>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</si>
  <si>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</si>
  <si>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</si>
  <si>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</si>
  <si>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</si>
  <si>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</si>
  <si>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</si>
  <si>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</si>
  <si>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</si>
  <si>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</si>
  <si>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</si>
  <si>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</si>
  <si>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</si>
  <si>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</si>
  <si>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</si>
  <si>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</si>
  <si>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</si>
  <si>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</si>
  <si>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</si>
  <si>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</si>
  <si>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</si>
  <si>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</si>
  <si>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</si>
  <si>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</si>
  <si>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</si>
  <si>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</si>
  <si>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</si>
  <si>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</si>
  <si>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</si>
  <si>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</si>
  <si>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</si>
  <si>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</si>
  <si>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</si>
  <si>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</si>
  <si>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</si>
  <si>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</si>
  <si>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</si>
  <si>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</si>
  <si>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</si>
  <si>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</si>
  <si>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</si>
  <si>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</si>
  <si>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</si>
  <si>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</si>
  <si>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</si>
  <si>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</si>
  <si>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</si>
  <si>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</si>
  <si>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</si>
  <si>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</si>
  <si>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</si>
  <si>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</si>
  <si>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</si>
  <si>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</si>
  <si>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</si>
  <si>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</si>
  <si>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</si>
  <si>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</si>
  <si>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</si>
  <si>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</si>
  <si>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</si>
  <si>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</si>
  <si>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</si>
  <si>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</si>
  <si>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</si>
  <si>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</si>
  <si>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</si>
  <si>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</si>
  <si>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</si>
  <si>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</si>
  <si>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</si>
  <si>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</si>
  <si>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</si>
  <si>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</si>
  <si>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</si>
  <si>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</si>
  <si>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</si>
  <si>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</si>
  <si>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</si>
  <si>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</si>
  <si>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</si>
  <si>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</si>
  <si>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</si>
  <si>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</si>
  <si>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</si>
  <si>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</si>
  <si>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</si>
  <si>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</si>
  <si>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</si>
  <si>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</si>
  <si>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</si>
  <si>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</si>
  <si>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</si>
  <si>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</si>
  <si>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</si>
  <si>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</si>
  <si>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</si>
  <si>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</si>
  <si>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</si>
  <si>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</si>
  <si>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</si>
  <si>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</si>
  <si>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</si>
  <si>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</si>
  <si>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</si>
  <si>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</si>
  <si>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</si>
  <si>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</si>
  <si>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</si>
  <si>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</si>
  <si>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</si>
  <si>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</si>
  <si>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</si>
  <si>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</si>
  <si>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</si>
  <si>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</si>
  <si>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</si>
  <si>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</si>
  <si>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</si>
  <si>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</si>
  <si>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</si>
  <si>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</si>
  <si>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</si>
  <si>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</si>
  <si>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</si>
  <si>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</si>
  <si>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</si>
  <si>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</si>
  <si>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</si>
  <si>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</si>
  <si>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</si>
  <si>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</si>
  <si>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</si>
  <si>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</si>
  <si>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</si>
  <si>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</si>
  <si>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</si>
  <si>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</si>
  <si>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</si>
  <si>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</si>
  <si>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</si>
  <si>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</si>
  <si>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</si>
  <si>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</si>
  <si>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</si>
  <si>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</si>
  <si>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</si>
  <si>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</si>
  <si>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</si>
  <si>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</si>
  <si>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</si>
  <si>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</si>
  <si>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</si>
  <si>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</si>
  <si>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</si>
  <si>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</si>
  <si>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</si>
  <si>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</si>
  <si>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</si>
  <si>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</si>
  <si>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</si>
  <si>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</si>
  <si>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</si>
  <si>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</si>
  <si>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</si>
  <si>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</si>
  <si>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</si>
  <si>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</si>
  <si>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</si>
  <si>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</si>
  <si>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</si>
  <si>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</si>
  <si>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</si>
  <si>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</si>
  <si>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</si>
  <si>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</si>
  <si>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</si>
  <si>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</si>
  <si>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</si>
  <si>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</si>
  <si>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</si>
  <si>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</si>
  <si>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</si>
  <si>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</si>
  <si>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</si>
  <si>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</si>
  <si>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</si>
  <si>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</si>
  <si>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</si>
  <si>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</si>
  <si>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</si>
  <si>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</si>
  <si>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</si>
  <si>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</si>
  <si>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</si>
  <si>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</si>
  <si>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</si>
  <si>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</si>
  <si>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</si>
  <si>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</si>
  <si>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</si>
  <si>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</si>
  <si>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</si>
  <si>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</si>
  <si>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</si>
  <si>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</si>
  <si>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</si>
  <si>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</si>
  <si>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</si>
  <si>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</si>
  <si>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</si>
  <si>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</si>
  <si>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</si>
  <si>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</si>
  <si>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</si>
  <si>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</si>
  <si>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</si>
  <si>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</si>
  <si>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</si>
  <si>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</si>
  <si>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</si>
  <si>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</si>
  <si>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</si>
  <si>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</si>
  <si>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</si>
  <si>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</si>
  <si>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</si>
  <si>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</si>
  <si>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</si>
  <si>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</si>
  <si>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</si>
  <si>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</si>
  <si>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</si>
  <si>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</si>
  <si>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</si>
  <si>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</si>
  <si>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</si>
  <si>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</si>
  <si>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</si>
  <si>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</si>
  <si>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</si>
  <si>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</si>
  <si>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</si>
  <si>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</si>
  <si>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</si>
  <si>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</si>
  <si>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</si>
  <si>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</si>
  <si>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</si>
  <si>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</si>
  <si>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</si>
  <si>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</si>
  <si>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</si>
  <si>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</si>
  <si>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</si>
  <si>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</si>
  <si>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</si>
  <si>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</si>
  <si>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</si>
  <si>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</si>
  <si>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</si>
  <si>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</si>
  <si>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</si>
  <si>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</si>
  <si>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</si>
  <si>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</si>
  <si>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</si>
  <si>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</si>
  <si>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</si>
  <si>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</si>
  <si>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</si>
  <si>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</si>
  <si>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</si>
  <si>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</si>
  <si>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</si>
  <si>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</si>
  <si>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</si>
  <si>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</si>
  <si>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</si>
  <si>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</si>
  <si>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</si>
  <si>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</si>
  <si>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</si>
  <si>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</si>
  <si>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</si>
  <si>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</si>
  <si>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</si>
  <si>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</si>
  <si>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</si>
  <si>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</si>
  <si>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</si>
  <si>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</si>
  <si>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</si>
  <si>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</si>
  <si>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</si>
  <si>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</si>
  <si>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</si>
  <si>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</si>
  <si>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</si>
  <si>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</si>
  <si>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</si>
  <si>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</si>
  <si>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</si>
  <si>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</si>
  <si>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</si>
  <si>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</si>
  <si>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</si>
  <si>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</si>
  <si>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</si>
  <si>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</si>
  <si>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</si>
  <si>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</si>
  <si>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</si>
  <si>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</si>
  <si>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</si>
  <si>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</si>
  <si>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</si>
  <si>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</si>
  <si>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</si>
  <si>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</si>
  <si>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</si>
  <si>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</si>
  <si>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</si>
  <si>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</si>
  <si>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</si>
  <si>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</si>
  <si>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</si>
  <si>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</si>
  <si>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</si>
  <si>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</si>
  <si>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</si>
  <si>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</si>
  <si>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</si>
  <si>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</si>
  <si>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</si>
  <si>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</si>
  <si>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</si>
  <si>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</si>
  <si>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</si>
  <si>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</si>
  <si>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</si>
  <si>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</si>
  <si>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</si>
  <si>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</si>
  <si>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</si>
  <si>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</si>
  <si>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</si>
  <si>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</si>
  <si>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</si>
  <si>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</si>
  <si>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</si>
  <si>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</si>
  <si>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</si>
  <si>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</si>
  <si>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</si>
  <si>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</si>
  <si>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</si>
  <si>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</si>
  <si>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</si>
  <si>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</si>
  <si>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</si>
  <si>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</si>
  <si>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</si>
  <si>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</si>
  <si>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</si>
  <si>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</si>
  <si>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</si>
  <si>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</si>
  <si>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</si>
  <si>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</si>
  <si>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</si>
  <si>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</si>
  <si>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</si>
  <si>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</si>
  <si>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</si>
  <si>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</si>
  <si>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</si>
  <si>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</si>
  <si>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</si>
  <si>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</si>
  <si>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</si>
  <si>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</si>
  <si>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</si>
  <si>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</si>
  <si>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</si>
  <si>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</si>
  <si>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</si>
  <si>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</si>
  <si>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</si>
  <si>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</si>
  <si>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</si>
  <si>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</si>
  <si>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</si>
  <si>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</si>
  <si>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</si>
  <si>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</si>
  <si>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</si>
  <si>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</si>
  <si>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</si>
  <si>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</si>
  <si>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</si>
  <si>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</si>
  <si>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</si>
  <si>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</si>
  <si>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</si>
  <si>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</si>
  <si>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</si>
  <si>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</si>
  <si>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</si>
  <si>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</si>
  <si>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</si>
  <si>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</si>
  <si>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</si>
  <si>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</si>
  <si>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</si>
  <si>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</si>
  <si>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</si>
  <si>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</si>
  <si>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</si>
  <si>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</si>
  <si>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</si>
  <si>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</si>
  <si>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</si>
  <si>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</si>
  <si>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</si>
  <si>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</si>
  <si>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</si>
  <si>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</si>
  <si>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</si>
  <si>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</si>
  <si>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</si>
  <si>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</si>
  <si>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</si>
  <si>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</si>
  <si>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</si>
  <si>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</si>
  <si>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</si>
  <si>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</si>
  <si>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</si>
  <si>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</si>
  <si>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</si>
  <si>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</si>
  <si>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</si>
  <si>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</si>
  <si>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</si>
  <si>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</si>
  <si>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</si>
  <si>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</si>
  <si>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</si>
  <si>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</si>
  <si>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</si>
  <si>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</si>
  <si>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</si>
  <si>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</si>
  <si>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</si>
  <si>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</si>
  <si>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</si>
  <si>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</si>
  <si>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</si>
  <si>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</si>
  <si>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</si>
  <si>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</si>
  <si>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</si>
  <si>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</si>
  <si>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</si>
  <si>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</si>
  <si>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</si>
  <si>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</si>
  <si>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</si>
  <si>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</si>
  <si>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</si>
  <si>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</si>
  <si>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</si>
  <si>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</si>
  <si>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</si>
  <si>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</si>
  <si>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</si>
  <si>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</si>
  <si>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</si>
  <si>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</si>
  <si>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</si>
  <si>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</si>
  <si>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</si>
  <si>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</si>
  <si>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</si>
  <si>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</si>
  <si>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</si>
  <si>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</si>
  <si>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</si>
  <si>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</si>
  <si>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</si>
  <si>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</si>
  <si>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</si>
  <si>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</si>
  <si>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</si>
  <si>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</si>
  <si>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</si>
  <si>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</si>
  <si>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</si>
  <si>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</si>
  <si>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</si>
  <si>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</si>
  <si>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</si>
  <si>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</si>
  <si>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</si>
  <si>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</si>
  <si>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</si>
  <si>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</si>
  <si>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</si>
  <si>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</si>
  <si>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</si>
  <si>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</si>
  <si>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</si>
  <si>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</si>
  <si>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</si>
  <si>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</si>
  <si>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</si>
  <si>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</si>
  <si>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</si>
  <si>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</si>
  <si>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</si>
  <si>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</si>
  <si>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</si>
  <si>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</si>
  <si>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</si>
  <si>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</si>
  <si>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</si>
  <si>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</si>
  <si>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</si>
  <si>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</si>
  <si>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</si>
  <si>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</si>
  <si>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</si>
  <si>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</si>
  <si>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</si>
  <si>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</si>
  <si>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</si>
  <si>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</si>
  <si>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</si>
  <si>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</si>
  <si>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</si>
  <si>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</si>
  <si>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</si>
  <si>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</si>
  <si>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</si>
  <si>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</si>
  <si>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</si>
  <si>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</si>
  <si>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</si>
  <si>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</si>
  <si>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</si>
  <si>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</si>
  <si>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</si>
  <si>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</si>
  <si>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</si>
  <si>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</si>
  <si>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</si>
  <si>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</si>
  <si>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</si>
  <si>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</si>
  <si>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</si>
  <si>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</si>
  <si>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</si>
  <si>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</si>
  <si>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</si>
  <si>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</si>
  <si>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</si>
  <si>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</si>
  <si>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</si>
  <si>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</si>
  <si>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</si>
  <si>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</si>
  <si>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</si>
  <si>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</si>
  <si>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</si>
  <si>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</si>
  <si>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</si>
  <si>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</si>
  <si>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</si>
  <si>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</si>
  <si>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</si>
  <si>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</si>
  <si>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</si>
  <si>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</si>
  <si>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</si>
  <si>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</si>
  <si>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</si>
  <si>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</si>
  <si>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</si>
  <si>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</si>
  <si>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</si>
  <si>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</si>
  <si>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</si>
  <si>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</si>
  <si>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</si>
  <si>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</si>
  <si>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</si>
  <si>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</si>
  <si>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</si>
  <si>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</si>
  <si>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</si>
  <si>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</si>
  <si>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</si>
  <si>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</si>
  <si>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</si>
  <si>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</si>
  <si>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</si>
  <si>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</si>
  <si>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</si>
  <si>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</si>
  <si>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</si>
  <si>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</si>
  <si>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</si>
  <si>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</si>
  <si>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</si>
  <si>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</si>
  <si>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</si>
  <si>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</si>
  <si>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</si>
  <si>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</si>
  <si>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</si>
  <si>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</si>
  <si>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</si>
  <si>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</si>
  <si>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</si>
  <si>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</si>
  <si>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</si>
  <si>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</si>
  <si>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</si>
  <si>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</si>
  <si>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</si>
  <si>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</si>
  <si>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</si>
  <si>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</si>
  <si>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</si>
  <si>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</si>
  <si>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</si>
  <si>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</si>
  <si>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</si>
  <si>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</si>
  <si>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</si>
  <si>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</si>
  <si>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</si>
  <si>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</si>
  <si>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</si>
  <si>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</si>
  <si>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</si>
  <si>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</si>
  <si>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</si>
  <si>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</si>
  <si>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</si>
  <si>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</si>
  <si>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</si>
  <si>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</si>
  <si>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</si>
  <si>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</si>
  <si>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</si>
  <si>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</si>
  <si>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</si>
  <si>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</si>
  <si>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</si>
  <si>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</si>
  <si>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</si>
  <si>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</si>
  <si>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</si>
  <si>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</si>
  <si>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</si>
  <si>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</si>
  <si>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</si>
  <si>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</si>
  <si>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</si>
  <si>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</si>
  <si>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</si>
  <si>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</si>
  <si>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</si>
  <si>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</si>
  <si>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</si>
  <si>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</si>
  <si>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</si>
  <si>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</si>
  <si>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</si>
  <si>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</si>
  <si>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</si>
  <si>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</si>
  <si>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</si>
  <si>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</si>
  <si>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</si>
  <si>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</si>
  <si>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</si>
  <si>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</si>
  <si>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</si>
  <si>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</si>
  <si>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</si>
  <si>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</si>
  <si>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</si>
  <si>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</si>
  <si>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</si>
  <si>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</si>
  <si>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</si>
  <si>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</si>
  <si>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</si>
  <si>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</si>
  <si>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</si>
  <si>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</si>
  <si>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</si>
  <si>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</si>
  <si>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</si>
  <si>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</si>
  <si>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</si>
  <si>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</si>
  <si>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</si>
  <si>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</si>
  <si>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</si>
  <si>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</si>
  <si>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</si>
  <si>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</si>
  <si>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</si>
  <si>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</si>
  <si>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</si>
  <si>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</si>
  <si>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</si>
  <si>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</si>
  <si>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</si>
  <si>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</si>
  <si>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</si>
  <si>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</si>
  <si>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</si>
  <si>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</si>
  <si>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</si>
  <si>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</si>
  <si>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</si>
  <si>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</si>
  <si>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</si>
  <si>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</si>
  <si>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</si>
  <si>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</si>
  <si>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</si>
  <si>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</si>
  <si>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</si>
  <si>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</si>
  <si>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</si>
  <si>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</si>
  <si>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</si>
  <si>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</si>
  <si>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</si>
  <si>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</si>
  <si>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</si>
  <si>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</si>
  <si>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</si>
  <si>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</si>
  <si>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</si>
  <si>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</si>
  <si>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</si>
  <si>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</si>
  <si>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</si>
  <si>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</si>
  <si>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</si>
  <si>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</si>
  <si>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</si>
  <si>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</si>
  <si>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</si>
  <si>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</si>
  <si>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</si>
  <si>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</si>
  <si>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</si>
  <si>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</si>
  <si>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</si>
  <si>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</si>
  <si>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</si>
  <si>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</si>
  <si>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</si>
  <si>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</si>
  <si>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</si>
  <si>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</si>
  <si>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</si>
  <si>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</si>
  <si>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</si>
  <si>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</si>
  <si>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</si>
  <si>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</si>
  <si>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</si>
  <si>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</si>
  <si>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</si>
  <si>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</si>
  <si>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</si>
  <si>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</si>
  <si>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</si>
  <si>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</si>
  <si>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</si>
  <si>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</si>
  <si>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</si>
  <si>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</si>
  <si>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</si>
  <si>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</si>
  <si>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</si>
  <si>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</si>
  <si>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</si>
  <si>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</si>
  <si>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</si>
  <si>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</si>
  <si>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</si>
  <si>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</si>
  <si>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</si>
  <si>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</si>
  <si>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</si>
  <si>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</si>
  <si>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</si>
  <si>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</si>
  <si>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</si>
  <si>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</si>
  <si>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</si>
  <si>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</si>
  <si>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</si>
  <si>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</si>
  <si>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</si>
  <si>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</si>
  <si>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</si>
  <si>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</si>
  <si>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</si>
  <si>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</si>
  <si>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</si>
  <si>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随机粉碎</t>
    <phoneticPr fontId="1" type="noConversion"/>
  </si>
  <si>
    <t>机械手取出治具</t>
    <phoneticPr fontId="1" type="noConversion"/>
  </si>
  <si>
    <t>实际周期</t>
    <phoneticPr fontId="1" type="noConversion"/>
  </si>
  <si>
    <t>3332</t>
    <phoneticPr fontId="1" type="noConversion"/>
  </si>
  <si>
    <t>101340005011D</t>
    <phoneticPr fontId="1" type="noConversion"/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</si>
  <si>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</si>
  <si>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</si>
  <si>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</si>
  <si>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</si>
  <si>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</si>
  <si>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</si>
  <si>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</si>
  <si>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右垫盘</t>
  </si>
  <si>
    <t>汇亿/2602</t>
  </si>
  <si>
    <t>145437138011AR</t>
  </si>
  <si>
    <t>3999</t>
    <phoneticPr fontId="1" type="noConversion"/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</si>
  <si>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</si>
  <si>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</si>
  <si>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</si>
  <si>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</si>
  <si>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</si>
  <si>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</si>
  <si>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</si>
  <si>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</si>
  <si>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</si>
  <si>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</si>
  <si>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</si>
  <si>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</si>
  <si>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</si>
  <si>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</si>
  <si>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</si>
  <si>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</si>
  <si>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</si>
  <si>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</si>
  <si>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</si>
  <si>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</si>
  <si>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</si>
  <si>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</si>
  <si>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</si>
  <si>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</si>
  <si>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</si>
  <si>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</si>
  <si>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</si>
  <si>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</si>
  <si>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</si>
  <si>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</si>
  <si>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</si>
  <si>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</si>
  <si>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</si>
  <si>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</si>
  <si>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</si>
  <si>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</si>
  <si>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</si>
  <si>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</si>
  <si>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</si>
  <si>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</si>
  <si>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</si>
  <si>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</si>
  <si>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</si>
  <si>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FX-220-003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</si>
  <si>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</si>
  <si>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</si>
  <si>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</si>
  <si>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</si>
  <si>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</si>
  <si>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</si>
  <si>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</si>
  <si>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</si>
  <si>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</si>
  <si>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</si>
  <si>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</si>
  <si>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</si>
  <si>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</si>
  <si>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</si>
  <si>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</si>
  <si>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</si>
  <si>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顶钧含税价13%</t>
    <phoneticPr fontId="1" type="noConversion"/>
  </si>
  <si>
    <t>201340050201F</t>
    <phoneticPr fontId="1" type="noConversion"/>
  </si>
  <si>
    <t>101339027002B</t>
    <phoneticPr fontId="1" type="noConversion"/>
  </si>
  <si>
    <t>145437138012AR</t>
    <phoneticPr fontId="1" type="noConversion"/>
  </si>
  <si>
    <t>101174003015C</t>
    <phoneticPr fontId="1" type="noConversion"/>
  </si>
  <si>
    <t>101311005005C</t>
    <phoneticPr fontId="1" type="noConversion"/>
  </si>
  <si>
    <t>用人</t>
    <phoneticPr fontId="1" type="noConversion"/>
  </si>
  <si>
    <t>含用人費用</t>
    <phoneticPr fontId="1" type="noConversion"/>
  </si>
  <si>
    <t>產能</t>
    <phoneticPr fontId="1" type="noConversion"/>
  </si>
  <si>
    <t>SK3320</t>
  </si>
  <si>
    <t>102328027004A</t>
  </si>
  <si>
    <t>均強</t>
    <phoneticPr fontId="1" type="noConversion"/>
  </si>
  <si>
    <t>3446</t>
    <phoneticPr fontId="1" type="noConversion"/>
  </si>
  <si>
    <t>UPPER_CASE_US注塑成型</t>
  </si>
  <si>
    <t>202301010101B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</si>
  <si>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</si>
  <si>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</si>
  <si>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</si>
  <si>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</si>
  <si>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</si>
  <si>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102301027006B</t>
    <phoneticPr fontId="1" type="noConversion"/>
  </si>
  <si>
    <t>急冷急热</t>
    <phoneticPr fontId="1" type="noConversion"/>
  </si>
  <si>
    <t>OK</t>
    <phoneticPr fontId="1" type="noConversion"/>
  </si>
  <si>
    <t>2944</t>
    <phoneticPr fontId="1" type="noConversion"/>
  </si>
  <si>
    <t>102301027042A</t>
    <phoneticPr fontId="1" type="noConversion"/>
  </si>
  <si>
    <t>随机粉碎</t>
    <phoneticPr fontId="1" type="noConversion"/>
  </si>
  <si>
    <t>ABS/FORMOSA/AG15A1/COAL_BLACK</t>
  </si>
  <si>
    <t>机械手取出治具</t>
    <phoneticPr fontId="1" type="noConversion"/>
  </si>
  <si>
    <t>FX-301-016</t>
    <phoneticPr fontId="1" type="noConversion"/>
  </si>
  <si>
    <t>贴脚垫</t>
    <phoneticPr fontId="1" type="noConversion"/>
  </si>
  <si>
    <t>OK</t>
    <phoneticPr fontId="1" type="noConversion"/>
  </si>
  <si>
    <t>2943</t>
    <phoneticPr fontId="1" type="noConversion"/>
  </si>
  <si>
    <t>BATTERY_HOUSE_SK3360N</t>
  </si>
  <si>
    <t>102301027032A</t>
  </si>
  <si>
    <t>随机粉碎</t>
    <phoneticPr fontId="1" type="noConversion"/>
  </si>
  <si>
    <t>ABS/FORMOSA/AG15A1/BLUE</t>
  </si>
  <si>
    <t>山聖</t>
    <phoneticPr fontId="1" type="noConversion"/>
  </si>
  <si>
    <t>机械手取出治具</t>
    <phoneticPr fontId="1" type="noConversion"/>
  </si>
  <si>
    <t>FX-301-015</t>
    <phoneticPr fontId="1" type="noConversion"/>
  </si>
  <si>
    <t>OK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</si>
</sst>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_);\(#,##0\)"/>
    <numFmt numFmtId="189" formatCode="#,##0.00_);\(#,##0.00\)"/>
  </numFmts>
  <fonts count="2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新細明體"/>
      <family val="1"/>
      <charset val="134"/>
    </font>
    <font>
      <b/>
      <sz val="12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49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6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22" fillId="0" borderId="1" xfId="12" applyNumberFormat="1" applyFont="1" applyFill="1" applyBorder="1" applyAlignment="1">
      <alignment horizontal="center" vertical="center" shrinkToFit="1"/>
    </xf>
    <xf numFmtId="49" fontId="22" fillId="0" borderId="1" xfId="12" applyNumberFormat="1" applyFont="1" applyFill="1" applyBorder="1" applyAlignment="1">
      <alignment horizontal="center" vertical="center" shrinkToFit="1"/>
    </xf>
    <xf numFmtId="179" fontId="22" fillId="3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3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9" fontId="2" fillId="8" borderId="3" xfId="1" applyNumberFormat="1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 shrinkToFit="1"/>
    </xf>
    <xf numFmtId="188" fontId="0" fillId="3" borderId="8" xfId="0" applyNumberFormat="1" applyFill="1" applyBorder="1"/>
    <xf numFmtId="184" fontId="3" fillId="9" borderId="1" xfId="0" applyNumberFormat="1" applyFont="1" applyFill="1" applyBorder="1" applyAlignment="1">
      <alignment horizontal="center" vertical="center" shrinkToFit="1"/>
    </xf>
    <xf numFmtId="187" fontId="0" fillId="3" borderId="1" xfId="0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7" fontId="19" fillId="3" borderId="1" xfId="0" applyFont="1" applyFill="1" applyBorder="1" applyAlignment="1">
      <alignment horizontal="center"/>
    </xf>
    <xf numFmtId="184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24" fillId="3" borderId="1" xfId="0" applyNumberFormat="1" applyFont="1" applyFill="1" applyBorder="1" applyAlignment="1">
      <alignment horizontal="center"/>
    </xf>
    <xf numFmtId="187" fontId="24" fillId="3" borderId="1" xfId="0" applyFont="1" applyFill="1" applyBorder="1" applyAlignment="1">
      <alignment horizontal="center"/>
    </xf>
    <xf numFmtId="184" fontId="25" fillId="3" borderId="1" xfId="6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/>
    </xf>
    <xf numFmtId="187" fontId="26" fillId="3" borderId="1" xfId="0" applyFont="1" applyFill="1" applyBorder="1"/>
    <xf numFmtId="187" fontId="0" fillId="3" borderId="1" xfId="0" applyFont="1" applyFill="1" applyBorder="1"/>
    <xf numFmtId="176" fontId="24" fillId="3" borderId="6" xfId="0" applyNumberFormat="1" applyFont="1" applyFill="1" applyBorder="1" applyAlignment="1">
      <alignment horizontal="center"/>
    </xf>
    <xf numFmtId="189" fontId="26" fillId="3" borderId="1" xfId="0" applyNumberFormat="1" applyFont="1" applyFill="1" applyBorder="1" applyAlignment="1">
      <alignment horizontal="center" vertical="center"/>
    </xf>
    <xf numFmtId="187" fontId="4" fillId="3" borderId="1" xfId="0" applyFont="1" applyFill="1" applyBorder="1"/>
    <xf numFmtId="176" fontId="19" fillId="3" borderId="1" xfId="0" applyNumberFormat="1" applyFont="1" applyFill="1" applyBorder="1" applyAlignment="1">
      <alignment horizontal="center"/>
    </xf>
    <xf numFmtId="176" fontId="3" fillId="3" borderId="8" xfId="0" applyNumberFormat="1" applyFont="1" applyFill="1" applyBorder="1" applyAlignment="1">
      <alignment horizontal="center" vertical="center"/>
    </xf>
    <xf numFmtId="187" fontId="26" fillId="3" borderId="0" xfId="0" applyFont="1" applyFill="1"/>
    <xf numFmtId="49" fontId="3" fillId="3" borderId="3" xfId="12" applyNumberFormat="1" applyFont="1" applyFill="1" applyBorder="1" applyAlignment="1">
      <alignment horizontal="center" vertical="center" shrinkToFit="1"/>
    </xf>
    <xf numFmtId="187" fontId="0" fillId="2" borderId="1" xfId="0" applyFill="1" applyBorder="1"/>
    <xf numFmtId="49" fontId="3" fillId="2" borderId="1" xfId="12" applyNumberFormat="1" applyFont="1" applyFill="1" applyBorder="1" applyAlignment="1">
      <alignment horizontal="left" vertical="center" shrinkToFit="1"/>
    </xf>
    <xf numFmtId="49" fontId="3" fillId="2" borderId="1" xfId="12" applyNumberFormat="1" applyFont="1" applyFill="1" applyBorder="1" applyAlignment="1">
      <alignment horizontal="center" vertical="center" shrinkToFit="1"/>
    </xf>
    <xf numFmtId="184" fontId="25" fillId="0" borderId="1" xfId="6" applyNumberFormat="1" applyFont="1" applyFill="1" applyBorder="1" applyAlignment="1">
      <alignment horizontal="center" vertical="center"/>
    </xf>
    <xf numFmtId="187" fontId="0" fillId="2" borderId="1" xfId="0" applyFill="1" applyBorder="1" applyAlignment="1">
      <alignment wrapText="1"/>
    </xf>
    <xf numFmtId="187" fontId="19" fillId="2" borderId="1" xfId="0" applyFont="1" applyFill="1" applyBorder="1"/>
    <xf numFmtId="179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left" vertical="center"/>
    </xf>
    <xf numFmtId="187" fontId="27" fillId="2" borderId="0" xfId="0" applyFont="1" applyFill="1"/>
    <xf numFmtId="187" fontId="0" fillId="2" borderId="0" xfId="0" applyFill="1"/>
    <xf numFmtId="181" fontId="27" fillId="2" borderId="0" xfId="0" applyNumberFormat="1" applyFont="1" applyFill="1" applyAlignment="1">
      <alignment horizont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8</xdr:col>
      <xdr:colOff>1146290</xdr:colOff>
      <xdr:row>53</xdr:row>
      <xdr:rowOff>69689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15125"/>
          <a:ext cx="6516009" cy="4534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18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19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20">
        <v>8377</v>
      </c>
      <c r="C110" s="321" t="s">
        <v>114</v>
      </c>
      <c r="D110" s="321">
        <v>200</v>
      </c>
      <c r="E110" s="321">
        <v>33</v>
      </c>
      <c r="F110" s="1" t="s">
        <v>526</v>
      </c>
      <c r="G110" s="1" t="s">
        <v>547</v>
      </c>
      <c r="H110" s="52" t="s">
        <v>548</v>
      </c>
      <c r="I110" s="321"/>
      <c r="J110" s="321"/>
      <c r="K110" s="1" t="s">
        <v>562</v>
      </c>
      <c r="L110" s="1"/>
      <c r="M110" s="1"/>
      <c r="N110" s="1"/>
      <c r="O110" s="321" t="s">
        <v>534</v>
      </c>
      <c r="P110" s="1"/>
      <c r="Q110" s="1"/>
      <c r="R110" s="75"/>
      <c r="S110" s="1"/>
      <c r="T110" s="321" t="s">
        <v>572</v>
      </c>
    </row>
    <row r="111" spans="1:20">
      <c r="A111" s="1">
        <v>116</v>
      </c>
      <c r="B111" s="320"/>
      <c r="C111" s="321"/>
      <c r="D111" s="321"/>
      <c r="E111" s="321"/>
      <c r="F111" s="1" t="s">
        <v>526</v>
      </c>
      <c r="G111" s="1" t="s">
        <v>549</v>
      </c>
      <c r="H111" s="55" t="s">
        <v>550</v>
      </c>
      <c r="I111" s="321"/>
      <c r="J111" s="321"/>
      <c r="K111" s="1" t="s">
        <v>562</v>
      </c>
      <c r="L111" s="1"/>
      <c r="M111" s="1"/>
      <c r="N111" s="1"/>
      <c r="O111" s="321"/>
      <c r="P111" s="1"/>
      <c r="Q111" s="1"/>
      <c r="R111" s="75"/>
      <c r="S111" s="1"/>
      <c r="T111" s="321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16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16">
        <v>6</v>
      </c>
      <c r="O165" s="322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17"/>
      <c r="O166" s="317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16" t="s">
        <v>848</v>
      </c>
      <c r="M168" s="316">
        <v>2</v>
      </c>
      <c r="N168" s="316">
        <v>2</v>
      </c>
      <c r="O168" s="316" t="s">
        <v>842</v>
      </c>
      <c r="P168" s="316"/>
      <c r="Q168" s="316" t="s">
        <v>849</v>
      </c>
      <c r="R168" s="323">
        <v>44338</v>
      </c>
      <c r="S168" s="316">
        <v>0</v>
      </c>
      <c r="T168" s="316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17"/>
      <c r="M169" s="317"/>
      <c r="N169" s="317"/>
      <c r="O169" s="317"/>
      <c r="P169" s="317"/>
      <c r="Q169" s="317"/>
      <c r="R169" s="324"/>
      <c r="S169" s="317"/>
      <c r="T169" s="317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16" t="s">
        <v>439</v>
      </c>
      <c r="M171" s="316">
        <v>1</v>
      </c>
      <c r="N171" s="316">
        <v>1</v>
      </c>
      <c r="O171" s="316" t="s">
        <v>842</v>
      </c>
      <c r="P171" s="325" t="s">
        <v>25</v>
      </c>
      <c r="Q171" s="316" t="s">
        <v>860</v>
      </c>
      <c r="R171" s="323">
        <v>44338</v>
      </c>
      <c r="S171" s="316">
        <v>0</v>
      </c>
      <c r="T171" s="316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17"/>
      <c r="M172" s="317"/>
      <c r="N172" s="317"/>
      <c r="O172" s="317"/>
      <c r="P172" s="326"/>
      <c r="Q172" s="317"/>
      <c r="R172" s="324"/>
      <c r="S172" s="317"/>
      <c r="T172" s="317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16" t="s">
        <v>865</v>
      </c>
      <c r="M173" s="316">
        <v>4</v>
      </c>
      <c r="N173" s="316">
        <v>4</v>
      </c>
      <c r="O173" s="316" t="s">
        <v>825</v>
      </c>
      <c r="P173" s="316"/>
      <c r="Q173" s="316" t="s">
        <v>866</v>
      </c>
      <c r="R173" s="323">
        <v>44338</v>
      </c>
      <c r="S173" s="316">
        <v>5000</v>
      </c>
      <c r="T173" s="316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17"/>
      <c r="M174" s="317"/>
      <c r="N174" s="317"/>
      <c r="O174" s="317"/>
      <c r="P174" s="317"/>
      <c r="Q174" s="317"/>
      <c r="R174" s="324"/>
      <c r="S174" s="317"/>
      <c r="T174" s="317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16" t="s">
        <v>874</v>
      </c>
      <c r="M175" s="316">
        <v>1</v>
      </c>
      <c r="N175" s="316">
        <v>1</v>
      </c>
      <c r="O175" s="316" t="s">
        <v>842</v>
      </c>
      <c r="P175" s="325" t="s">
        <v>25</v>
      </c>
      <c r="Q175" s="316" t="s">
        <v>875</v>
      </c>
      <c r="R175" s="323">
        <v>44338</v>
      </c>
      <c r="S175" s="316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17"/>
      <c r="M176" s="317"/>
      <c r="N176" s="317"/>
      <c r="O176" s="317"/>
      <c r="P176" s="326"/>
      <c r="Q176" s="317"/>
      <c r="R176" s="324"/>
      <c r="S176" s="317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16">
        <v>100</v>
      </c>
      <c r="D181" s="316" t="s">
        <v>905</v>
      </c>
      <c r="E181" s="316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16">
        <v>0.8</v>
      </c>
      <c r="K181" s="13" t="s">
        <v>909</v>
      </c>
      <c r="L181" s="316" t="s">
        <v>910</v>
      </c>
      <c r="M181" s="316">
        <v>1</v>
      </c>
      <c r="N181" s="316">
        <v>1</v>
      </c>
      <c r="O181" s="316" t="s">
        <v>888</v>
      </c>
      <c r="P181" s="316"/>
      <c r="Q181" s="316" t="s">
        <v>911</v>
      </c>
      <c r="R181" s="323">
        <v>44338</v>
      </c>
      <c r="S181" s="316">
        <v>5000</v>
      </c>
      <c r="T181" s="316"/>
    </row>
    <row r="182" spans="1:20">
      <c r="A182" s="1">
        <v>196</v>
      </c>
      <c r="B182" s="27" t="s">
        <v>904</v>
      </c>
      <c r="C182" s="322"/>
      <c r="D182" s="322"/>
      <c r="E182" s="322"/>
      <c r="F182" s="13" t="s">
        <v>882</v>
      </c>
      <c r="G182" s="13" t="s">
        <v>912</v>
      </c>
      <c r="H182" s="19" t="s">
        <v>913</v>
      </c>
      <c r="I182" s="14" t="s">
        <v>914</v>
      </c>
      <c r="J182" s="322"/>
      <c r="K182" s="13" t="s">
        <v>909</v>
      </c>
      <c r="L182" s="322"/>
      <c r="M182" s="322"/>
      <c r="N182" s="322"/>
      <c r="O182" s="322"/>
      <c r="P182" s="322"/>
      <c r="Q182" s="322"/>
      <c r="R182" s="330"/>
      <c r="S182" s="322"/>
      <c r="T182" s="322"/>
    </row>
    <row r="183" spans="1:20">
      <c r="A183" s="1">
        <v>197</v>
      </c>
      <c r="B183" s="27" t="s">
        <v>904</v>
      </c>
      <c r="C183" s="322"/>
      <c r="D183" s="322"/>
      <c r="E183" s="322"/>
      <c r="F183" s="13" t="s">
        <v>882</v>
      </c>
      <c r="G183" s="13" t="s">
        <v>915</v>
      </c>
      <c r="H183" s="19" t="s">
        <v>916</v>
      </c>
      <c r="I183" s="14" t="s">
        <v>662</v>
      </c>
      <c r="J183" s="322"/>
      <c r="K183" s="13" t="s">
        <v>909</v>
      </c>
      <c r="L183" s="322"/>
      <c r="M183" s="322"/>
      <c r="N183" s="322"/>
      <c r="O183" s="322"/>
      <c r="P183" s="322"/>
      <c r="Q183" s="322"/>
      <c r="R183" s="330"/>
      <c r="S183" s="322"/>
      <c r="T183" s="322"/>
    </row>
    <row r="184" spans="1:20">
      <c r="A184" s="1">
        <v>198</v>
      </c>
      <c r="B184" s="27" t="s">
        <v>904</v>
      </c>
      <c r="C184" s="322"/>
      <c r="D184" s="322"/>
      <c r="E184" s="322"/>
      <c r="F184" s="13" t="s">
        <v>882</v>
      </c>
      <c r="G184" s="13" t="s">
        <v>917</v>
      </c>
      <c r="H184" s="19" t="s">
        <v>918</v>
      </c>
      <c r="I184" s="14" t="s">
        <v>662</v>
      </c>
      <c r="J184" s="322"/>
      <c r="K184" s="13" t="s">
        <v>909</v>
      </c>
      <c r="L184" s="322"/>
      <c r="M184" s="322"/>
      <c r="N184" s="322"/>
      <c r="O184" s="322"/>
      <c r="P184" s="322"/>
      <c r="Q184" s="322"/>
      <c r="R184" s="330"/>
      <c r="S184" s="322"/>
      <c r="T184" s="322"/>
    </row>
    <row r="185" spans="1:20">
      <c r="A185" s="1">
        <v>199</v>
      </c>
      <c r="B185" s="27" t="s">
        <v>904</v>
      </c>
      <c r="C185" s="322"/>
      <c r="D185" s="322"/>
      <c r="E185" s="322"/>
      <c r="F185" s="13" t="s">
        <v>882</v>
      </c>
      <c r="G185" s="13" t="s">
        <v>919</v>
      </c>
      <c r="H185" s="19" t="s">
        <v>920</v>
      </c>
      <c r="I185" s="14" t="s">
        <v>914</v>
      </c>
      <c r="J185" s="322"/>
      <c r="K185" s="13" t="s">
        <v>909</v>
      </c>
      <c r="L185" s="322"/>
      <c r="M185" s="322"/>
      <c r="N185" s="322"/>
      <c r="O185" s="322"/>
      <c r="P185" s="322"/>
      <c r="Q185" s="322"/>
      <c r="R185" s="330"/>
      <c r="S185" s="322"/>
      <c r="T185" s="322"/>
    </row>
    <row r="186" spans="1:20">
      <c r="A186" s="1">
        <v>200</v>
      </c>
      <c r="B186" s="27" t="s">
        <v>904</v>
      </c>
      <c r="C186" s="317"/>
      <c r="D186" s="317"/>
      <c r="E186" s="317"/>
      <c r="F186" s="13" t="s">
        <v>882</v>
      </c>
      <c r="G186" s="13" t="s">
        <v>921</v>
      </c>
      <c r="H186" s="19" t="s">
        <v>922</v>
      </c>
      <c r="I186" s="14" t="s">
        <v>662</v>
      </c>
      <c r="J186" s="317"/>
      <c r="K186" s="13" t="s">
        <v>909</v>
      </c>
      <c r="L186" s="317"/>
      <c r="M186" s="317"/>
      <c r="N186" s="317"/>
      <c r="O186" s="317"/>
      <c r="P186" s="317"/>
      <c r="Q186" s="317"/>
      <c r="R186" s="324"/>
      <c r="S186" s="317"/>
      <c r="T186" s="317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16">
        <v>200</v>
      </c>
      <c r="D189" s="316">
        <v>4</v>
      </c>
      <c r="E189" s="316">
        <v>30</v>
      </c>
      <c r="F189" s="13" t="s">
        <v>938</v>
      </c>
      <c r="G189" s="13" t="s">
        <v>939</v>
      </c>
      <c r="H189" s="27" t="s">
        <v>940</v>
      </c>
      <c r="I189" s="327" t="s">
        <v>941</v>
      </c>
      <c r="J189" s="316">
        <v>1.8</v>
      </c>
      <c r="K189" s="13" t="s">
        <v>942</v>
      </c>
      <c r="L189" s="316" t="s">
        <v>444</v>
      </c>
      <c r="M189" s="316">
        <v>5</v>
      </c>
      <c r="N189" s="316">
        <v>2</v>
      </c>
      <c r="O189" s="316" t="s">
        <v>825</v>
      </c>
      <c r="P189" s="316" t="s">
        <v>25</v>
      </c>
      <c r="Q189" s="332" t="s">
        <v>943</v>
      </c>
      <c r="R189" s="323">
        <v>44348</v>
      </c>
      <c r="S189" s="13">
        <v>5000</v>
      </c>
      <c r="T189" s="316" t="s">
        <v>944</v>
      </c>
    </row>
    <row r="190" spans="1:20">
      <c r="A190" s="1">
        <v>204</v>
      </c>
      <c r="B190" s="27" t="s">
        <v>937</v>
      </c>
      <c r="C190" s="322"/>
      <c r="D190" s="322"/>
      <c r="E190" s="322"/>
      <c r="F190" s="13" t="s">
        <v>938</v>
      </c>
      <c r="G190" s="13" t="s">
        <v>945</v>
      </c>
      <c r="H190" s="27" t="s">
        <v>946</v>
      </c>
      <c r="I190" s="328"/>
      <c r="J190" s="322"/>
      <c r="K190" s="13" t="s">
        <v>947</v>
      </c>
      <c r="L190" s="322"/>
      <c r="M190" s="322"/>
      <c r="N190" s="322"/>
      <c r="O190" s="322"/>
      <c r="P190" s="322"/>
      <c r="Q190" s="332"/>
      <c r="R190" s="330"/>
      <c r="S190" s="13">
        <v>5000</v>
      </c>
      <c r="T190" s="322"/>
    </row>
    <row r="191" spans="1:20">
      <c r="A191" s="1">
        <v>205</v>
      </c>
      <c r="B191" s="27" t="s">
        <v>937</v>
      </c>
      <c r="C191" s="322"/>
      <c r="D191" s="322"/>
      <c r="E191" s="322"/>
      <c r="F191" s="13" t="s">
        <v>938</v>
      </c>
      <c r="G191" s="13" t="s">
        <v>948</v>
      </c>
      <c r="H191" s="27" t="s">
        <v>949</v>
      </c>
      <c r="I191" s="328"/>
      <c r="J191" s="322"/>
      <c r="K191" s="13" t="s">
        <v>950</v>
      </c>
      <c r="L191" s="322"/>
      <c r="M191" s="322"/>
      <c r="N191" s="322"/>
      <c r="O191" s="322"/>
      <c r="P191" s="322"/>
      <c r="Q191" s="332"/>
      <c r="R191" s="330"/>
      <c r="S191" s="13">
        <v>5000</v>
      </c>
      <c r="T191" s="322"/>
    </row>
    <row r="192" spans="1:20">
      <c r="A192" s="1">
        <v>206</v>
      </c>
      <c r="B192" s="27" t="s">
        <v>937</v>
      </c>
      <c r="C192" s="322"/>
      <c r="D192" s="322"/>
      <c r="E192" s="322"/>
      <c r="F192" s="13" t="s">
        <v>938</v>
      </c>
      <c r="G192" s="13" t="s">
        <v>951</v>
      </c>
      <c r="H192" s="27" t="s">
        <v>952</v>
      </c>
      <c r="I192" s="328"/>
      <c r="J192" s="322"/>
      <c r="K192" s="13" t="s">
        <v>953</v>
      </c>
      <c r="L192" s="322"/>
      <c r="M192" s="322"/>
      <c r="N192" s="322"/>
      <c r="O192" s="322"/>
      <c r="P192" s="322"/>
      <c r="Q192" s="332"/>
      <c r="R192" s="330"/>
      <c r="S192" s="13">
        <v>5000</v>
      </c>
      <c r="T192" s="322"/>
    </row>
    <row r="193" spans="1:20">
      <c r="A193" s="1">
        <v>207</v>
      </c>
      <c r="B193" s="27" t="s">
        <v>937</v>
      </c>
      <c r="C193" s="322"/>
      <c r="D193" s="322"/>
      <c r="E193" s="322"/>
      <c r="F193" s="13" t="s">
        <v>938</v>
      </c>
      <c r="G193" s="13" t="s">
        <v>939</v>
      </c>
      <c r="H193" s="27" t="s">
        <v>954</v>
      </c>
      <c r="I193" s="328"/>
      <c r="J193" s="322"/>
      <c r="K193" s="13" t="s">
        <v>955</v>
      </c>
      <c r="L193" s="322"/>
      <c r="M193" s="322"/>
      <c r="N193" s="322"/>
      <c r="O193" s="322"/>
      <c r="P193" s="322"/>
      <c r="Q193" s="332"/>
      <c r="R193" s="330"/>
      <c r="S193" s="13">
        <v>5000</v>
      </c>
      <c r="T193" s="322"/>
    </row>
    <row r="194" spans="1:20">
      <c r="A194" s="1">
        <v>208</v>
      </c>
      <c r="B194" s="27" t="s">
        <v>937</v>
      </c>
      <c r="C194" s="317"/>
      <c r="D194" s="317"/>
      <c r="E194" s="317"/>
      <c r="F194" s="13" t="s">
        <v>938</v>
      </c>
      <c r="G194" s="13" t="s">
        <v>956</v>
      </c>
      <c r="H194" s="27" t="s">
        <v>957</v>
      </c>
      <c r="I194" s="329"/>
      <c r="J194" s="317"/>
      <c r="K194" s="13" t="s">
        <v>958</v>
      </c>
      <c r="L194" s="317"/>
      <c r="M194" s="317"/>
      <c r="N194" s="317"/>
      <c r="O194" s="317"/>
      <c r="P194" s="317"/>
      <c r="Q194" s="332"/>
      <c r="R194" s="324"/>
      <c r="S194" s="13">
        <v>5000</v>
      </c>
      <c r="T194" s="317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16">
        <v>100</v>
      </c>
      <c r="D285" s="316" t="s">
        <v>905</v>
      </c>
      <c r="E285" s="316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16">
        <v>0.8</v>
      </c>
      <c r="K285" s="13" t="s">
        <v>909</v>
      </c>
      <c r="L285" s="316" t="s">
        <v>910</v>
      </c>
      <c r="M285" s="316">
        <v>1</v>
      </c>
      <c r="N285" s="316">
        <v>1</v>
      </c>
      <c r="O285" s="316" t="s">
        <v>888</v>
      </c>
      <c r="P285" s="316"/>
      <c r="Q285" s="316" t="s">
        <v>911</v>
      </c>
      <c r="R285" s="323" t="s">
        <v>680</v>
      </c>
      <c r="S285" s="316">
        <v>5000</v>
      </c>
      <c r="T285" s="316"/>
    </row>
    <row r="286" spans="1:20">
      <c r="A286" s="1">
        <v>304</v>
      </c>
      <c r="B286" s="27" t="s">
        <v>904</v>
      </c>
      <c r="C286" s="322"/>
      <c r="D286" s="322"/>
      <c r="E286" s="322"/>
      <c r="F286" s="13" t="s">
        <v>882</v>
      </c>
      <c r="G286" s="13" t="s">
        <v>912</v>
      </c>
      <c r="H286" s="19" t="s">
        <v>913</v>
      </c>
      <c r="I286" s="14" t="s">
        <v>914</v>
      </c>
      <c r="J286" s="322"/>
      <c r="K286" s="13" t="s">
        <v>909</v>
      </c>
      <c r="L286" s="322"/>
      <c r="M286" s="322"/>
      <c r="N286" s="322"/>
      <c r="O286" s="322"/>
      <c r="P286" s="322"/>
      <c r="Q286" s="322"/>
      <c r="R286" s="330"/>
      <c r="S286" s="322"/>
      <c r="T286" s="322"/>
    </row>
    <row r="287" spans="1:20">
      <c r="A287" s="1">
        <v>305</v>
      </c>
      <c r="B287" s="27" t="s">
        <v>904</v>
      </c>
      <c r="C287" s="322"/>
      <c r="D287" s="322"/>
      <c r="E287" s="322"/>
      <c r="F287" s="13" t="s">
        <v>882</v>
      </c>
      <c r="G287" s="13" t="s">
        <v>915</v>
      </c>
      <c r="H287" s="19" t="s">
        <v>916</v>
      </c>
      <c r="I287" s="14" t="s">
        <v>662</v>
      </c>
      <c r="J287" s="322"/>
      <c r="K287" s="13" t="s">
        <v>909</v>
      </c>
      <c r="L287" s="322"/>
      <c r="M287" s="322"/>
      <c r="N287" s="322"/>
      <c r="O287" s="322"/>
      <c r="P287" s="322"/>
      <c r="Q287" s="322"/>
      <c r="R287" s="330"/>
      <c r="S287" s="322"/>
      <c r="T287" s="322"/>
    </row>
    <row r="288" spans="1:20">
      <c r="A288" s="1">
        <v>306</v>
      </c>
      <c r="B288" s="27" t="s">
        <v>904</v>
      </c>
      <c r="C288" s="322"/>
      <c r="D288" s="322"/>
      <c r="E288" s="322"/>
      <c r="F288" s="13" t="s">
        <v>882</v>
      </c>
      <c r="G288" s="13" t="s">
        <v>917</v>
      </c>
      <c r="H288" s="19" t="s">
        <v>918</v>
      </c>
      <c r="I288" s="14" t="s">
        <v>662</v>
      </c>
      <c r="J288" s="322"/>
      <c r="K288" s="13" t="s">
        <v>909</v>
      </c>
      <c r="L288" s="322"/>
      <c r="M288" s="322"/>
      <c r="N288" s="322"/>
      <c r="O288" s="322"/>
      <c r="P288" s="322"/>
      <c r="Q288" s="322"/>
      <c r="R288" s="330"/>
      <c r="S288" s="322"/>
      <c r="T288" s="322"/>
    </row>
    <row r="289" spans="1:20">
      <c r="A289" s="1">
        <v>307</v>
      </c>
      <c r="B289" s="27" t="s">
        <v>904</v>
      </c>
      <c r="C289" s="322"/>
      <c r="D289" s="322"/>
      <c r="E289" s="322"/>
      <c r="F289" s="13" t="s">
        <v>882</v>
      </c>
      <c r="G289" s="13" t="s">
        <v>919</v>
      </c>
      <c r="H289" s="19" t="s">
        <v>920</v>
      </c>
      <c r="I289" s="14" t="s">
        <v>914</v>
      </c>
      <c r="J289" s="322"/>
      <c r="K289" s="13" t="s">
        <v>909</v>
      </c>
      <c r="L289" s="322"/>
      <c r="M289" s="322"/>
      <c r="N289" s="322"/>
      <c r="O289" s="322"/>
      <c r="P289" s="322"/>
      <c r="Q289" s="322"/>
      <c r="R289" s="330"/>
      <c r="S289" s="322"/>
      <c r="T289" s="322"/>
    </row>
    <row r="290" spans="1:20">
      <c r="A290" s="1">
        <v>308</v>
      </c>
      <c r="B290" s="27" t="s">
        <v>904</v>
      </c>
      <c r="C290" s="317"/>
      <c r="D290" s="317"/>
      <c r="E290" s="317"/>
      <c r="F290" s="13" t="s">
        <v>882</v>
      </c>
      <c r="G290" s="13" t="s">
        <v>921</v>
      </c>
      <c r="H290" s="19" t="s">
        <v>922</v>
      </c>
      <c r="I290" s="14" t="s">
        <v>662</v>
      </c>
      <c r="J290" s="317"/>
      <c r="K290" s="13" t="s">
        <v>909</v>
      </c>
      <c r="L290" s="317"/>
      <c r="M290" s="317"/>
      <c r="N290" s="317"/>
      <c r="O290" s="317"/>
      <c r="P290" s="317"/>
      <c r="Q290" s="317"/>
      <c r="R290" s="324"/>
      <c r="S290" s="317"/>
      <c r="T290" s="317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31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17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36" t="s">
        <v>1663</v>
      </c>
      <c r="B322" s="337"/>
      <c r="C322" s="337"/>
      <c r="D322" s="337"/>
      <c r="E322" s="337"/>
      <c r="F322" s="338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16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17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33" t="s">
        <v>865</v>
      </c>
      <c r="M332" s="333">
        <v>4</v>
      </c>
      <c r="N332" s="339">
        <v>4</v>
      </c>
      <c r="O332" s="339" t="s">
        <v>825</v>
      </c>
      <c r="P332" s="339" t="s">
        <v>25</v>
      </c>
      <c r="Q332" s="339" t="s">
        <v>866</v>
      </c>
      <c r="R332" s="323" t="s">
        <v>1609</v>
      </c>
      <c r="S332" s="333">
        <v>5000</v>
      </c>
      <c r="T332" s="339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35"/>
      <c r="M333" s="335"/>
      <c r="N333" s="340"/>
      <c r="O333" s="340"/>
      <c r="P333" s="340"/>
      <c r="Q333" s="340"/>
      <c r="R333" s="324"/>
      <c r="S333" s="335"/>
      <c r="T333" s="340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33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34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35"/>
    </row>
    <row r="345" spans="1:20">
      <c r="A345" s="343" t="s">
        <v>1664</v>
      </c>
      <c r="B345" s="343"/>
      <c r="C345" s="343"/>
      <c r="D345" s="343"/>
      <c r="E345" s="343"/>
      <c r="F345" s="343"/>
    </row>
    <row r="346" spans="1:20" ht="25.5" customHeight="1">
      <c r="A346" s="321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41" t="s">
        <v>1672</v>
      </c>
      <c r="M346" s="153">
        <v>2</v>
      </c>
      <c r="N346" s="153">
        <v>3</v>
      </c>
      <c r="O346" s="341"/>
      <c r="P346" s="341" t="s">
        <v>1666</v>
      </c>
      <c r="Q346" s="341"/>
      <c r="R346" s="344" t="s">
        <v>1667</v>
      </c>
      <c r="S346" s="341">
        <v>5830</v>
      </c>
      <c r="T346" s="341"/>
    </row>
    <row r="347" spans="1:20" ht="25.5" customHeight="1">
      <c r="A347" s="321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42"/>
      <c r="M347" s="153">
        <v>2</v>
      </c>
      <c r="N347" s="153">
        <v>3</v>
      </c>
      <c r="O347" s="342"/>
      <c r="P347" s="342"/>
      <c r="Q347" s="342"/>
      <c r="R347" s="345"/>
      <c r="S347" s="342"/>
      <c r="T347" s="342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450000000000003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44" t="s">
        <v>1807</v>
      </c>
      <c r="S21" s="341">
        <v>12000</v>
      </c>
      <c r="T21" s="321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47"/>
      <c r="S22" s="346"/>
      <c r="T22" s="321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47"/>
      <c r="S23" s="346"/>
      <c r="T23" s="321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47"/>
      <c r="S24" s="346"/>
      <c r="T24" s="321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45"/>
      <c r="S25" s="342"/>
      <c r="T25" s="321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="80" zoomScaleNormal="80" workbookViewId="0">
      <pane xSplit="18" topLeftCell="S1" activePane="topRight" state="frozen"/>
      <selection pane="topRight" activeCell="K30" sqref="K30"/>
    </sheetView>
  </sheetViews>
  <sheetFormatPr defaultColWidth="9" defaultRowHeight="14.25"/>
  <cols>
    <col min="1" max="1" width="4.5" style="235" customWidth="1"/>
    <col min="2" max="2" width="8.5" style="235" customWidth="1"/>
    <col min="3" max="3" width="3.5" style="235" customWidth="1"/>
    <col min="4" max="4" width="8" style="235" customWidth="1"/>
    <col min="5" max="6" width="6.125" style="235" customWidth="1"/>
    <col min="7" max="7" width="12.625" style="235" customWidth="1"/>
    <col min="8" max="8" width="21.25" style="235" customWidth="1"/>
    <col min="9" max="9" width="17.25" style="235" customWidth="1"/>
    <col min="10" max="10" width="11.25" style="235" customWidth="1"/>
    <col min="11" max="11" width="8.75" style="235" customWidth="1"/>
    <col min="12" max="12" width="8.5" style="235" customWidth="1"/>
    <col min="13" max="13" width="9.25" style="235" customWidth="1"/>
    <col min="14" max="14" width="7.625" style="235" customWidth="1"/>
    <col min="15" max="15" width="31.5" style="235" customWidth="1"/>
    <col min="16" max="16" width="14" style="235" customWidth="1"/>
    <col min="17" max="17" width="7.75" style="235" customWidth="1"/>
    <col min="18" max="18" width="7.625" style="235" customWidth="1"/>
    <col min="19" max="19" width="8.125" style="235" customWidth="1"/>
    <col min="20" max="20" width="15" style="263" customWidth="1"/>
    <col min="21" max="21" width="13.25" style="235" customWidth="1"/>
    <col min="22" max="22" width="17.125" style="266" hidden="1" customWidth="1"/>
    <col min="23" max="23" width="11.25" style="235" customWidth="1"/>
    <col min="24" max="24" width="11" style="235" customWidth="1"/>
    <col min="25" max="25" width="8.375" style="235" hidden="1" customWidth="1"/>
    <col min="26" max="16384" width="9" style="235"/>
  </cols>
  <sheetData>
    <row r="1" spans="1:26" ht="31.9" customHeight="1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1926</v>
      </c>
      <c r="G1" s="228" t="s">
        <v>5</v>
      </c>
      <c r="H1" s="228" t="s">
        <v>6</v>
      </c>
      <c r="I1" s="229" t="s">
        <v>7</v>
      </c>
      <c r="J1" s="282" t="s">
        <v>2000</v>
      </c>
      <c r="K1" s="282" t="s">
        <v>2006</v>
      </c>
      <c r="L1" s="282" t="s">
        <v>2007</v>
      </c>
      <c r="M1" s="230" t="s">
        <v>8</v>
      </c>
      <c r="N1" s="230" t="s">
        <v>9</v>
      </c>
      <c r="O1" s="231" t="s">
        <v>10</v>
      </c>
      <c r="P1" s="228" t="s">
        <v>11</v>
      </c>
      <c r="Q1" s="228" t="s">
        <v>12</v>
      </c>
      <c r="R1" s="228" t="s">
        <v>13</v>
      </c>
      <c r="S1" s="228" t="s">
        <v>14</v>
      </c>
      <c r="T1" s="174" t="s">
        <v>15</v>
      </c>
      <c r="U1" s="228" t="s">
        <v>16</v>
      </c>
      <c r="V1" s="264" t="s">
        <v>17</v>
      </c>
      <c r="W1" s="228" t="s">
        <v>18</v>
      </c>
      <c r="X1" s="233" t="s">
        <v>19</v>
      </c>
      <c r="Y1" s="233" t="s">
        <v>2008</v>
      </c>
      <c r="Z1" s="234" t="s">
        <v>1762</v>
      </c>
    </row>
    <row r="2" spans="1:26" ht="17.25" customHeight="1">
      <c r="A2" s="234">
        <v>21</v>
      </c>
      <c r="B2" s="51" t="s">
        <v>1927</v>
      </c>
      <c r="C2" s="267">
        <v>4</v>
      </c>
      <c r="D2" s="267">
        <v>200</v>
      </c>
      <c r="E2" s="267">
        <v>30</v>
      </c>
      <c r="F2" s="281">
        <v>30</v>
      </c>
      <c r="G2" s="260" t="s">
        <v>179</v>
      </c>
      <c r="H2" s="260" t="s">
        <v>436</v>
      </c>
      <c r="I2" s="268" t="s">
        <v>2001</v>
      </c>
      <c r="J2" s="283">
        <f>(72.8/3600*E2/C2)*1.13</f>
        <v>0.17138333333333333</v>
      </c>
      <c r="K2" s="283"/>
      <c r="L2" s="283"/>
      <c r="M2" s="31">
        <v>13.1</v>
      </c>
      <c r="N2" s="31" t="s">
        <v>1924</v>
      </c>
      <c r="O2" s="277" t="s">
        <v>1696</v>
      </c>
      <c r="P2" s="250" t="s">
        <v>1985</v>
      </c>
      <c r="Q2" s="267">
        <v>1</v>
      </c>
      <c r="R2" s="279">
        <v>1</v>
      </c>
      <c r="S2" s="250"/>
      <c r="T2" s="27" t="s">
        <v>1925</v>
      </c>
      <c r="U2" s="280" t="s">
        <v>1975</v>
      </c>
      <c r="V2" s="265">
        <v>45293</v>
      </c>
      <c r="W2" s="267">
        <v>40000</v>
      </c>
      <c r="X2" s="272"/>
      <c r="Y2" s="284">
        <f>(3600/F2)*C2*22</f>
        <v>10560</v>
      </c>
      <c r="Z2" s="267" t="s">
        <v>1878</v>
      </c>
    </row>
    <row r="3" spans="1:26" ht="17.25" customHeight="1">
      <c r="A3" s="234">
        <v>22</v>
      </c>
      <c r="B3" s="51" t="s">
        <v>1935</v>
      </c>
      <c r="C3" s="267">
        <v>2</v>
      </c>
      <c r="D3" s="267">
        <v>125</v>
      </c>
      <c r="E3" s="267">
        <v>22</v>
      </c>
      <c r="F3" s="281">
        <v>22</v>
      </c>
      <c r="G3" s="260" t="s">
        <v>179</v>
      </c>
      <c r="H3" s="260" t="s">
        <v>180</v>
      </c>
      <c r="I3" s="268" t="s">
        <v>1928</v>
      </c>
      <c r="J3" s="283">
        <f>(57.3/3600*E3/C3)*1.13</f>
        <v>0.19784416666666663</v>
      </c>
      <c r="K3" s="283"/>
      <c r="L3" s="283"/>
      <c r="M3" s="31">
        <v>3.61</v>
      </c>
      <c r="N3" s="31" t="s">
        <v>1924</v>
      </c>
      <c r="O3" s="260" t="s">
        <v>1696</v>
      </c>
      <c r="P3" s="235" t="s">
        <v>1986</v>
      </c>
      <c r="Q3" s="267">
        <v>1</v>
      </c>
      <c r="R3" s="279">
        <v>1</v>
      </c>
      <c r="S3" s="250"/>
      <c r="T3" s="27" t="s">
        <v>1925</v>
      </c>
      <c r="U3" s="280" t="s">
        <v>1976</v>
      </c>
      <c r="V3" s="265">
        <v>45293</v>
      </c>
      <c r="W3" s="267">
        <v>40000</v>
      </c>
      <c r="X3" s="250"/>
      <c r="Y3" s="284">
        <f t="shared" ref="Y3:Y19" si="0">(3600/F3)*C3*22</f>
        <v>7200</v>
      </c>
      <c r="Z3" s="267" t="s">
        <v>1878</v>
      </c>
    </row>
    <row r="4" spans="1:26" ht="17.25" customHeight="1">
      <c r="A4" s="234">
        <v>23</v>
      </c>
      <c r="B4" s="51" t="s">
        <v>1934</v>
      </c>
      <c r="C4" s="267">
        <v>4</v>
      </c>
      <c r="D4" s="267">
        <v>150</v>
      </c>
      <c r="E4" s="267">
        <v>22</v>
      </c>
      <c r="F4" s="281">
        <v>22</v>
      </c>
      <c r="G4" s="260" t="s">
        <v>179</v>
      </c>
      <c r="H4" s="262" t="s">
        <v>472</v>
      </c>
      <c r="I4" s="262" t="s">
        <v>1933</v>
      </c>
      <c r="J4" s="283">
        <f>(68.4/3600*E4/C4)*1.13</f>
        <v>0.118085</v>
      </c>
      <c r="K4" s="283"/>
      <c r="L4" s="283"/>
      <c r="M4" s="31">
        <v>1.42</v>
      </c>
      <c r="N4" s="31" t="s">
        <v>1924</v>
      </c>
      <c r="O4" s="260" t="s">
        <v>1696</v>
      </c>
      <c r="P4" s="250" t="s">
        <v>1987</v>
      </c>
      <c r="Q4" s="267">
        <v>1</v>
      </c>
      <c r="R4" s="279">
        <v>1</v>
      </c>
      <c r="S4" s="250"/>
      <c r="T4" s="27" t="s">
        <v>1925</v>
      </c>
      <c r="U4" s="280" t="s">
        <v>1977</v>
      </c>
      <c r="V4" s="265">
        <v>45293</v>
      </c>
      <c r="W4" s="267">
        <v>40000</v>
      </c>
      <c r="X4" s="250"/>
      <c r="Y4" s="284">
        <f t="shared" si="0"/>
        <v>14400</v>
      </c>
      <c r="Z4" s="267" t="s">
        <v>1878</v>
      </c>
    </row>
    <row r="5" spans="1:26" ht="17.25" customHeight="1">
      <c r="A5" s="234">
        <v>24</v>
      </c>
      <c r="B5" s="51" t="s">
        <v>1930</v>
      </c>
      <c r="C5" s="267">
        <v>4</v>
      </c>
      <c r="D5" s="267">
        <v>200</v>
      </c>
      <c r="E5" s="267">
        <v>30</v>
      </c>
      <c r="F5" s="281">
        <v>30</v>
      </c>
      <c r="G5" s="286" t="s">
        <v>96</v>
      </c>
      <c r="H5" s="270" t="s">
        <v>1929</v>
      </c>
      <c r="I5" s="269" t="s">
        <v>2002</v>
      </c>
      <c r="J5" s="283">
        <f>(72.8/3600*E5/C5)*1.13</f>
        <v>0.17138333333333333</v>
      </c>
      <c r="K5" s="283"/>
      <c r="L5" s="283"/>
      <c r="M5" s="31">
        <v>14.25</v>
      </c>
      <c r="N5" s="31" t="s">
        <v>1924</v>
      </c>
      <c r="O5" s="250" t="s">
        <v>851</v>
      </c>
      <c r="P5" s="250" t="s">
        <v>1988</v>
      </c>
      <c r="Q5" s="267">
        <v>1</v>
      </c>
      <c r="R5" s="279">
        <v>1</v>
      </c>
      <c r="S5" s="250"/>
      <c r="T5" s="27" t="s">
        <v>1925</v>
      </c>
      <c r="U5" s="280" t="s">
        <v>1978</v>
      </c>
      <c r="V5" s="265">
        <v>45293</v>
      </c>
      <c r="W5" s="267">
        <v>36000</v>
      </c>
      <c r="X5" s="250"/>
      <c r="Y5" s="284">
        <f t="shared" si="0"/>
        <v>10560</v>
      </c>
      <c r="Z5" s="267" t="s">
        <v>1878</v>
      </c>
    </row>
    <row r="6" spans="1:26" ht="17.25" customHeight="1">
      <c r="A6" s="234">
        <v>25</v>
      </c>
      <c r="B6" s="51" t="s">
        <v>1932</v>
      </c>
      <c r="C6" s="267">
        <v>4</v>
      </c>
      <c r="D6" s="267">
        <v>230</v>
      </c>
      <c r="E6" s="267">
        <v>27</v>
      </c>
      <c r="F6" s="281">
        <v>27</v>
      </c>
      <c r="G6" s="286" t="s">
        <v>96</v>
      </c>
      <c r="H6" s="270" t="s">
        <v>1175</v>
      </c>
      <c r="I6" s="269" t="s">
        <v>1931</v>
      </c>
      <c r="J6" s="283">
        <f>(80.5/3600*E6/C6)*1.13</f>
        <v>0.17055937499999999</v>
      </c>
      <c r="K6" s="283">
        <f>(360/Y6)*2</f>
        <v>6.1363636363636363E-2</v>
      </c>
      <c r="L6" s="285">
        <f>J6+K6</f>
        <v>0.23192301136363636</v>
      </c>
      <c r="M6" s="31">
        <v>8.6</v>
      </c>
      <c r="N6" s="31" t="s">
        <v>1924</v>
      </c>
      <c r="O6" s="250" t="s">
        <v>851</v>
      </c>
      <c r="P6" s="250" t="s">
        <v>1989</v>
      </c>
      <c r="Q6" s="267">
        <v>3</v>
      </c>
      <c r="R6" s="279">
        <v>3</v>
      </c>
      <c r="S6" s="250"/>
      <c r="T6" s="27" t="s">
        <v>1925</v>
      </c>
      <c r="U6" s="280" t="s">
        <v>1979</v>
      </c>
      <c r="V6" s="265">
        <v>45293</v>
      </c>
      <c r="W6" s="267">
        <v>36000</v>
      </c>
      <c r="X6" s="250"/>
      <c r="Y6" s="284">
        <f t="shared" si="0"/>
        <v>11733.333333333334</v>
      </c>
      <c r="Z6" s="267" t="s">
        <v>1878</v>
      </c>
    </row>
    <row r="7" spans="1:26" ht="17.25" customHeight="1">
      <c r="A7" s="234">
        <v>26</v>
      </c>
      <c r="B7" s="348" t="s">
        <v>1939</v>
      </c>
      <c r="C7" s="267">
        <v>2</v>
      </c>
      <c r="D7" s="267">
        <v>280</v>
      </c>
      <c r="E7" s="267">
        <v>39</v>
      </c>
      <c r="F7" s="279">
        <v>39</v>
      </c>
      <c r="G7" s="286" t="s">
        <v>1937</v>
      </c>
      <c r="H7" s="270" t="s">
        <v>1936</v>
      </c>
      <c r="I7" s="269" t="s">
        <v>2003</v>
      </c>
      <c r="J7" s="283">
        <f>(94.8/3600*E7/C7)*1.13</f>
        <v>0.58025499999999985</v>
      </c>
      <c r="K7" s="283">
        <f t="shared" ref="K7:K17" si="1">360/Y7</f>
        <v>8.8636363636363638E-2</v>
      </c>
      <c r="L7" s="285">
        <f t="shared" ref="L7:L8" si="2">J7+K7</f>
        <v>0.66889136363636348</v>
      </c>
      <c r="M7" s="31">
        <v>15.93</v>
      </c>
      <c r="N7" s="31" t="s">
        <v>1924</v>
      </c>
      <c r="O7" s="250" t="s">
        <v>1383</v>
      </c>
      <c r="P7" s="250" t="s">
        <v>1990</v>
      </c>
      <c r="Q7" s="321">
        <v>2</v>
      </c>
      <c r="R7" s="321">
        <v>2</v>
      </c>
      <c r="S7" s="250"/>
      <c r="T7" s="27" t="s">
        <v>1925</v>
      </c>
      <c r="U7" s="280" t="s">
        <v>1980</v>
      </c>
      <c r="V7" s="265">
        <v>45293</v>
      </c>
      <c r="W7" s="267">
        <v>20000</v>
      </c>
      <c r="X7" s="250"/>
      <c r="Y7" s="284">
        <f t="shared" si="0"/>
        <v>4061.5384615384614</v>
      </c>
      <c r="Z7" s="267" t="s">
        <v>1878</v>
      </c>
    </row>
    <row r="8" spans="1:26" ht="17.25" customHeight="1">
      <c r="A8" s="234">
        <v>27</v>
      </c>
      <c r="B8" s="348"/>
      <c r="C8" s="267">
        <v>2</v>
      </c>
      <c r="D8" s="267">
        <v>280</v>
      </c>
      <c r="E8" s="267">
        <v>39</v>
      </c>
      <c r="F8" s="279">
        <v>39</v>
      </c>
      <c r="G8" s="286" t="s">
        <v>1937</v>
      </c>
      <c r="H8" s="270" t="s">
        <v>1475</v>
      </c>
      <c r="I8" s="269" t="s">
        <v>1938</v>
      </c>
      <c r="J8" s="283">
        <f>(94.8/3600*E8/C8)*1.13</f>
        <v>0.58025499999999985</v>
      </c>
      <c r="K8" s="283">
        <f t="shared" si="1"/>
        <v>8.8636363636363638E-2</v>
      </c>
      <c r="L8" s="285">
        <f t="shared" si="2"/>
        <v>0.66889136363636348</v>
      </c>
      <c r="M8" s="31">
        <v>15.93</v>
      </c>
      <c r="N8" s="31" t="s">
        <v>1924</v>
      </c>
      <c r="O8" s="250" t="s">
        <v>1383</v>
      </c>
      <c r="P8" s="250" t="s">
        <v>1990</v>
      </c>
      <c r="Q8" s="321"/>
      <c r="R8" s="321"/>
      <c r="S8" s="250"/>
      <c r="T8" s="27" t="s">
        <v>1925</v>
      </c>
      <c r="U8" s="280" t="s">
        <v>1981</v>
      </c>
      <c r="V8" s="265">
        <v>45293</v>
      </c>
      <c r="W8" s="267">
        <v>20000</v>
      </c>
      <c r="X8" s="250"/>
      <c r="Y8" s="284">
        <f t="shared" si="0"/>
        <v>4061.5384615384614</v>
      </c>
      <c r="Z8" s="267" t="s">
        <v>1878</v>
      </c>
    </row>
    <row r="9" spans="1:26" ht="17.25" customHeight="1">
      <c r="A9" s="234"/>
      <c r="B9" s="51" t="s">
        <v>1974</v>
      </c>
      <c r="C9" s="267">
        <v>8</v>
      </c>
      <c r="D9" s="267">
        <v>60</v>
      </c>
      <c r="E9" s="267">
        <v>22</v>
      </c>
      <c r="F9" s="279">
        <v>22</v>
      </c>
      <c r="G9" s="286" t="s">
        <v>1937</v>
      </c>
      <c r="H9" s="270" t="s">
        <v>1740</v>
      </c>
      <c r="I9" s="269" t="s">
        <v>1739</v>
      </c>
      <c r="J9" s="283">
        <f>(50.7/3600*E9/C9)*1.13</f>
        <v>4.3763958333333332E-2</v>
      </c>
      <c r="K9" s="283"/>
      <c r="L9" s="283"/>
      <c r="M9" s="31">
        <v>7.0000000000000007E-2</v>
      </c>
      <c r="N9" s="31" t="s">
        <v>1924</v>
      </c>
      <c r="O9" s="250" t="s">
        <v>1738</v>
      </c>
      <c r="P9" s="250" t="s">
        <v>1991</v>
      </c>
      <c r="Q9" s="267">
        <v>1</v>
      </c>
      <c r="R9" s="279">
        <v>1</v>
      </c>
      <c r="S9" s="250"/>
      <c r="T9" s="27" t="s">
        <v>1925</v>
      </c>
      <c r="U9" s="278" t="s">
        <v>1302</v>
      </c>
      <c r="V9" s="265">
        <v>45293</v>
      </c>
      <c r="W9" s="267">
        <v>40000</v>
      </c>
      <c r="X9" s="250"/>
      <c r="Y9" s="284">
        <f t="shared" si="0"/>
        <v>28800</v>
      </c>
      <c r="Z9" s="279" t="s">
        <v>1878</v>
      </c>
    </row>
    <row r="10" spans="1:26" ht="17.25" customHeight="1">
      <c r="A10" s="234">
        <v>28</v>
      </c>
      <c r="B10" s="51" t="s">
        <v>1941</v>
      </c>
      <c r="C10" s="267">
        <v>4</v>
      </c>
      <c r="D10" s="267">
        <v>125</v>
      </c>
      <c r="E10" s="267">
        <v>28</v>
      </c>
      <c r="F10" s="279">
        <v>28</v>
      </c>
      <c r="G10" s="286" t="s">
        <v>156</v>
      </c>
      <c r="H10" s="269" t="s">
        <v>1940</v>
      </c>
      <c r="I10" s="271" t="s">
        <v>2004</v>
      </c>
      <c r="J10" s="283">
        <f>(51.2/3600*E10/C10)*1.13</f>
        <v>0.11249777777777778</v>
      </c>
      <c r="K10" s="283"/>
      <c r="L10" s="283"/>
      <c r="M10" s="31">
        <v>0.43</v>
      </c>
      <c r="N10" s="31" t="s">
        <v>1924</v>
      </c>
      <c r="O10" s="250" t="s">
        <v>130</v>
      </c>
      <c r="P10" s="250" t="s">
        <v>1992</v>
      </c>
      <c r="Q10" s="267">
        <v>1</v>
      </c>
      <c r="R10" s="279">
        <v>1</v>
      </c>
      <c r="S10" s="250"/>
      <c r="T10" s="27" t="s">
        <v>1925</v>
      </c>
      <c r="U10" s="278" t="s">
        <v>1302</v>
      </c>
      <c r="V10" s="265">
        <v>45293</v>
      </c>
      <c r="W10" s="267">
        <v>50000</v>
      </c>
      <c r="X10" s="250"/>
      <c r="Y10" s="284">
        <f t="shared" si="0"/>
        <v>11314.285714285716</v>
      </c>
      <c r="Z10" s="267" t="s">
        <v>1878</v>
      </c>
    </row>
    <row r="11" spans="1:26" ht="17.25" customHeight="1">
      <c r="A11" s="234">
        <v>29</v>
      </c>
      <c r="B11" s="51" t="s">
        <v>1944</v>
      </c>
      <c r="C11" s="267">
        <v>8</v>
      </c>
      <c r="D11" s="267">
        <v>80</v>
      </c>
      <c r="E11" s="267">
        <v>25</v>
      </c>
      <c r="F11" s="279">
        <v>25</v>
      </c>
      <c r="G11" s="286" t="s">
        <v>96</v>
      </c>
      <c r="H11" s="273" t="s">
        <v>1943</v>
      </c>
      <c r="I11" s="268" t="s">
        <v>1942</v>
      </c>
      <c r="J11" s="283">
        <f>(50.7/3600*E11/C11)*1.13</f>
        <v>4.9731770833333334E-2</v>
      </c>
      <c r="K11" s="283"/>
      <c r="L11" s="283"/>
      <c r="M11" s="31">
        <v>7.0000000000000007E-2</v>
      </c>
      <c r="N11" s="31" t="s">
        <v>1924</v>
      </c>
      <c r="O11" s="250" t="s">
        <v>851</v>
      </c>
      <c r="P11" s="250" t="s">
        <v>1993</v>
      </c>
      <c r="Q11" s="267">
        <v>1</v>
      </c>
      <c r="R11" s="279">
        <v>1</v>
      </c>
      <c r="S11" s="250"/>
      <c r="T11" s="27" t="s">
        <v>1925</v>
      </c>
      <c r="U11" s="278" t="s">
        <v>1302</v>
      </c>
      <c r="V11" s="265">
        <v>45293</v>
      </c>
      <c r="W11" s="267">
        <v>60000</v>
      </c>
      <c r="X11" s="250"/>
      <c r="Y11" s="284">
        <f t="shared" si="0"/>
        <v>25344</v>
      </c>
      <c r="Z11" s="267" t="s">
        <v>1878</v>
      </c>
    </row>
    <row r="12" spans="1:26" ht="17.25" customHeight="1">
      <c r="A12" s="234">
        <v>30</v>
      </c>
      <c r="B12" s="51" t="s">
        <v>1947</v>
      </c>
      <c r="C12" s="267">
        <v>4</v>
      </c>
      <c r="D12" s="267">
        <v>125</v>
      </c>
      <c r="E12" s="267">
        <v>28</v>
      </c>
      <c r="F12" s="279">
        <v>28</v>
      </c>
      <c r="G12" s="286" t="s">
        <v>156</v>
      </c>
      <c r="H12" s="273" t="s">
        <v>1946</v>
      </c>
      <c r="I12" s="268" t="s">
        <v>1945</v>
      </c>
      <c r="J12" s="283">
        <f>(51.2/3600*E12/C12)*1.13</f>
        <v>0.11249777777777778</v>
      </c>
      <c r="K12" s="283"/>
      <c r="L12" s="283"/>
      <c r="M12" s="31">
        <v>0.74</v>
      </c>
      <c r="N12" s="31" t="s">
        <v>1924</v>
      </c>
      <c r="O12" s="250" t="s">
        <v>1969</v>
      </c>
      <c r="P12" s="250" t="s">
        <v>1994</v>
      </c>
      <c r="Q12" s="267">
        <v>1</v>
      </c>
      <c r="R12" s="279">
        <v>1</v>
      </c>
      <c r="S12" s="250"/>
      <c r="T12" s="27" t="s">
        <v>1925</v>
      </c>
      <c r="U12" s="280" t="s">
        <v>1982</v>
      </c>
      <c r="V12" s="265">
        <v>45293</v>
      </c>
      <c r="W12" s="267">
        <v>50000</v>
      </c>
      <c r="X12" s="250"/>
      <c r="Y12" s="284">
        <f t="shared" si="0"/>
        <v>11314.285714285716</v>
      </c>
      <c r="Z12" s="267" t="s">
        <v>1878</v>
      </c>
    </row>
    <row r="13" spans="1:26" ht="17.25" customHeight="1">
      <c r="A13" s="234">
        <v>31</v>
      </c>
      <c r="B13" s="51" t="s">
        <v>1950</v>
      </c>
      <c r="C13" s="267">
        <v>8</v>
      </c>
      <c r="D13" s="267">
        <v>150</v>
      </c>
      <c r="E13" s="267">
        <v>25</v>
      </c>
      <c r="F13" s="279">
        <v>25</v>
      </c>
      <c r="G13" s="286" t="s">
        <v>96</v>
      </c>
      <c r="H13" s="275" t="s">
        <v>1949</v>
      </c>
      <c r="I13" s="274" t="s">
        <v>1948</v>
      </c>
      <c r="J13" s="283">
        <f>(68.4/3600*E13/C13)*1.13</f>
        <v>6.7093750000000008E-2</v>
      </c>
      <c r="K13" s="283"/>
      <c r="L13" s="283"/>
      <c r="M13" s="31">
        <v>1.5</v>
      </c>
      <c r="N13" s="31" t="s">
        <v>1924</v>
      </c>
      <c r="O13" s="250" t="s">
        <v>851</v>
      </c>
      <c r="P13" s="250" t="s">
        <v>1995</v>
      </c>
      <c r="Q13" s="267">
        <v>1</v>
      </c>
      <c r="R13" s="279">
        <v>1</v>
      </c>
      <c r="S13" s="250"/>
      <c r="T13" s="27" t="s">
        <v>1925</v>
      </c>
      <c r="U13" s="278" t="s">
        <v>1302</v>
      </c>
      <c r="V13" s="265">
        <v>45293</v>
      </c>
      <c r="W13" s="267">
        <v>60000</v>
      </c>
      <c r="X13" s="250"/>
      <c r="Y13" s="284">
        <f t="shared" si="0"/>
        <v>25344</v>
      </c>
      <c r="Z13" s="267" t="s">
        <v>1878</v>
      </c>
    </row>
    <row r="14" spans="1:26" ht="17.25" customHeight="1">
      <c r="A14" s="234">
        <v>32</v>
      </c>
      <c r="B14" s="51" t="s">
        <v>1954</v>
      </c>
      <c r="C14" s="267">
        <v>2</v>
      </c>
      <c r="D14" s="267">
        <v>150</v>
      </c>
      <c r="E14" s="267">
        <v>30</v>
      </c>
      <c r="F14" s="279">
        <v>30</v>
      </c>
      <c r="G14" s="286" t="s">
        <v>1953</v>
      </c>
      <c r="H14" s="273" t="s">
        <v>1952</v>
      </c>
      <c r="I14" s="268" t="s">
        <v>1951</v>
      </c>
      <c r="J14" s="283">
        <f>(68.4/3600*E14/C14)*1.13</f>
        <v>0.32205</v>
      </c>
      <c r="K14" s="283"/>
      <c r="L14" s="283"/>
      <c r="M14" s="31">
        <v>1.6</v>
      </c>
      <c r="N14" s="31"/>
      <c r="O14" s="250" t="s">
        <v>1970</v>
      </c>
      <c r="P14" s="250"/>
      <c r="Q14" s="267">
        <v>1</v>
      </c>
      <c r="R14" s="279">
        <v>1</v>
      </c>
      <c r="S14" s="250"/>
      <c r="T14" s="27" t="s">
        <v>1925</v>
      </c>
      <c r="U14" s="278" t="s">
        <v>1302</v>
      </c>
      <c r="V14" s="265">
        <v>45296</v>
      </c>
      <c r="W14" s="267">
        <v>40000</v>
      </c>
      <c r="X14" s="250" t="s">
        <v>1984</v>
      </c>
      <c r="Y14" s="284">
        <f t="shared" si="0"/>
        <v>5280</v>
      </c>
      <c r="Z14" s="267" t="s">
        <v>1878</v>
      </c>
    </row>
    <row r="15" spans="1:26" ht="17.25" customHeight="1">
      <c r="A15" s="234">
        <v>33</v>
      </c>
      <c r="B15" s="51" t="s">
        <v>1955</v>
      </c>
      <c r="C15" s="267">
        <v>2</v>
      </c>
      <c r="D15" s="267">
        <v>150</v>
      </c>
      <c r="E15" s="267">
        <v>30</v>
      </c>
      <c r="F15" s="279">
        <v>30</v>
      </c>
      <c r="G15" s="286" t="s">
        <v>575</v>
      </c>
      <c r="H15" s="262" t="s">
        <v>269</v>
      </c>
      <c r="I15" s="268" t="s">
        <v>2005</v>
      </c>
      <c r="J15" s="283">
        <f>(62/3600*E15/C15)*1.13</f>
        <v>0.2919166666666666</v>
      </c>
      <c r="K15" s="283"/>
      <c r="L15" s="283"/>
      <c r="M15" s="31">
        <v>8.5500000000000007</v>
      </c>
      <c r="N15" s="31" t="s">
        <v>1924</v>
      </c>
      <c r="O15" s="250" t="s">
        <v>163</v>
      </c>
      <c r="P15" s="250" t="s">
        <v>1996</v>
      </c>
      <c r="Q15" s="267">
        <v>1</v>
      </c>
      <c r="R15" s="279">
        <v>1</v>
      </c>
      <c r="S15" s="250"/>
      <c r="T15" s="27" t="s">
        <v>1925</v>
      </c>
      <c r="U15" s="280" t="s">
        <v>1983</v>
      </c>
      <c r="V15" s="265">
        <v>45293</v>
      </c>
      <c r="W15" s="267">
        <v>30000</v>
      </c>
      <c r="X15" s="250"/>
      <c r="Y15" s="284">
        <f t="shared" si="0"/>
        <v>5280</v>
      </c>
      <c r="Z15" s="267" t="s">
        <v>1878</v>
      </c>
    </row>
    <row r="16" spans="1:26" ht="17.25" customHeight="1">
      <c r="A16" s="234">
        <v>34</v>
      </c>
      <c r="B16" s="51" t="s">
        <v>1958</v>
      </c>
      <c r="C16" s="267">
        <v>4</v>
      </c>
      <c r="D16" s="267">
        <v>200</v>
      </c>
      <c r="E16" s="267">
        <v>27</v>
      </c>
      <c r="F16" s="279">
        <v>27</v>
      </c>
      <c r="G16" s="286" t="s">
        <v>96</v>
      </c>
      <c r="H16" s="270" t="s">
        <v>1957</v>
      </c>
      <c r="I16" s="269" t="s">
        <v>1956</v>
      </c>
      <c r="J16" s="283">
        <f>(72.8/3600*E16/C16)*1.13</f>
        <v>0.15424499999999997</v>
      </c>
      <c r="K16" s="283"/>
      <c r="L16" s="283"/>
      <c r="M16" s="31">
        <v>1.91</v>
      </c>
      <c r="N16" s="31" t="s">
        <v>1924</v>
      </c>
      <c r="O16" s="250" t="s">
        <v>1971</v>
      </c>
      <c r="P16" s="250" t="s">
        <v>1997</v>
      </c>
      <c r="Q16" s="267">
        <v>1</v>
      </c>
      <c r="R16" s="279">
        <v>1</v>
      </c>
      <c r="S16" s="250"/>
      <c r="T16" s="27" t="s">
        <v>1925</v>
      </c>
      <c r="U16" s="278" t="s">
        <v>1302</v>
      </c>
      <c r="V16" s="265">
        <v>45293</v>
      </c>
      <c r="W16" s="267">
        <v>30000</v>
      </c>
      <c r="X16" s="250"/>
      <c r="Y16" s="284">
        <f t="shared" si="0"/>
        <v>11733.333333333334</v>
      </c>
      <c r="Z16" s="267" t="s">
        <v>1878</v>
      </c>
    </row>
    <row r="17" spans="1:34" ht="17.25" customHeight="1">
      <c r="A17" s="234">
        <v>35</v>
      </c>
      <c r="B17" s="51" t="s">
        <v>1962</v>
      </c>
      <c r="C17" s="267">
        <v>2</v>
      </c>
      <c r="D17" s="267">
        <v>180</v>
      </c>
      <c r="E17" s="267">
        <v>41</v>
      </c>
      <c r="F17" s="279">
        <v>41</v>
      </c>
      <c r="G17" s="286" t="s">
        <v>1961</v>
      </c>
      <c r="H17" s="273" t="s">
        <v>1960</v>
      </c>
      <c r="I17" s="268" t="s">
        <v>1959</v>
      </c>
      <c r="J17" s="283">
        <f>(70.6/3600*E17/C17)*1.13</f>
        <v>0.45429138888888881</v>
      </c>
      <c r="K17" s="283">
        <f t="shared" si="1"/>
        <v>9.3181818181818171E-2</v>
      </c>
      <c r="L17" s="285">
        <f>J17+K17</f>
        <v>0.54747320707070701</v>
      </c>
      <c r="M17" s="31">
        <v>22.24</v>
      </c>
      <c r="N17" s="31" t="s">
        <v>1924</v>
      </c>
      <c r="O17" s="250" t="s">
        <v>1972</v>
      </c>
      <c r="P17" s="250"/>
      <c r="Q17" s="267">
        <v>2</v>
      </c>
      <c r="R17" s="279">
        <v>2</v>
      </c>
      <c r="S17" s="250"/>
      <c r="T17" s="27" t="s">
        <v>1925</v>
      </c>
      <c r="U17" s="278" t="s">
        <v>1302</v>
      </c>
      <c r="V17" s="265">
        <v>45299</v>
      </c>
      <c r="W17" s="267">
        <v>40000</v>
      </c>
      <c r="X17" s="250" t="s">
        <v>1889</v>
      </c>
      <c r="Y17" s="284">
        <f t="shared" si="0"/>
        <v>3863.414634146342</v>
      </c>
      <c r="Z17" s="267" t="s">
        <v>1878</v>
      </c>
    </row>
    <row r="18" spans="1:34" ht="17.25" customHeight="1">
      <c r="A18" s="234">
        <v>36</v>
      </c>
      <c r="B18" s="51" t="s">
        <v>1965</v>
      </c>
      <c r="C18" s="267">
        <v>1</v>
      </c>
      <c r="D18" s="267">
        <v>300</v>
      </c>
      <c r="E18" s="267">
        <v>50</v>
      </c>
      <c r="F18" s="279">
        <v>50</v>
      </c>
      <c r="G18" s="286" t="s">
        <v>1823</v>
      </c>
      <c r="H18" s="276" t="s">
        <v>1964</v>
      </c>
      <c r="I18" s="274" t="s">
        <v>1963</v>
      </c>
      <c r="J18" s="283">
        <f>(101.4/3600*E18/C18)*1.13</f>
        <v>1.5914166666666667</v>
      </c>
      <c r="K18" s="283"/>
      <c r="L18" s="283"/>
      <c r="M18" s="31">
        <v>176</v>
      </c>
      <c r="N18" s="31" t="s">
        <v>1924</v>
      </c>
      <c r="O18" s="250" t="s">
        <v>1973</v>
      </c>
      <c r="P18" s="250" t="s">
        <v>1998</v>
      </c>
      <c r="Q18" s="267">
        <v>1</v>
      </c>
      <c r="R18" s="279">
        <v>1</v>
      </c>
      <c r="S18" s="289"/>
      <c r="T18" s="27" t="s">
        <v>1925</v>
      </c>
      <c r="U18" s="278" t="s">
        <v>1302</v>
      </c>
      <c r="V18" s="265">
        <v>45293</v>
      </c>
      <c r="W18" s="267">
        <v>5000</v>
      </c>
      <c r="X18" s="250"/>
      <c r="Y18" s="284">
        <f t="shared" si="0"/>
        <v>1584</v>
      </c>
      <c r="Z18" s="267" t="s">
        <v>1878</v>
      </c>
    </row>
    <row r="19" spans="1:34" ht="17.25" customHeight="1">
      <c r="A19" s="234">
        <v>37</v>
      </c>
      <c r="B19" s="51" t="s">
        <v>1968</v>
      </c>
      <c r="C19" s="267">
        <v>1</v>
      </c>
      <c r="D19" s="267">
        <v>450</v>
      </c>
      <c r="E19" s="267">
        <v>50</v>
      </c>
      <c r="F19" s="279">
        <v>50</v>
      </c>
      <c r="G19" s="286" t="s">
        <v>1823</v>
      </c>
      <c r="H19" s="273" t="s">
        <v>1967</v>
      </c>
      <c r="I19" s="268" t="s">
        <v>1966</v>
      </c>
      <c r="J19" s="283">
        <f>(154.4/3600*E19/C19)*1.13</f>
        <v>2.4232222222222224</v>
      </c>
      <c r="K19" s="283"/>
      <c r="L19" s="283"/>
      <c r="M19" s="31">
        <v>126</v>
      </c>
      <c r="N19" s="31" t="s">
        <v>1924</v>
      </c>
      <c r="O19" s="250" t="s">
        <v>1973</v>
      </c>
      <c r="P19" s="250" t="s">
        <v>1999</v>
      </c>
      <c r="Q19" s="267">
        <v>1</v>
      </c>
      <c r="R19" s="279">
        <v>1</v>
      </c>
      <c r="S19" s="289"/>
      <c r="T19" s="27" t="s">
        <v>1925</v>
      </c>
      <c r="U19" s="278" t="s">
        <v>1302</v>
      </c>
      <c r="V19" s="265">
        <v>45293</v>
      </c>
      <c r="W19" s="267">
        <v>5000</v>
      </c>
      <c r="X19" s="250"/>
      <c r="Y19" s="284">
        <f t="shared" si="0"/>
        <v>1584</v>
      </c>
      <c r="Z19" s="267" t="s">
        <v>1878</v>
      </c>
    </row>
    <row r="20" spans="1:34" s="303" customFormat="1" ht="25.15" customHeight="1">
      <c r="A20" s="234">
        <v>38</v>
      </c>
      <c r="B20" s="292">
        <v>3181</v>
      </c>
      <c r="C20" s="292">
        <v>1</v>
      </c>
      <c r="D20" s="292">
        <v>450</v>
      </c>
      <c r="E20" s="292">
        <v>59</v>
      </c>
      <c r="F20" s="234"/>
      <c r="G20" s="293" t="s">
        <v>2009</v>
      </c>
      <c r="H20" s="268" t="s">
        <v>1877</v>
      </c>
      <c r="I20" s="268" t="s">
        <v>2010</v>
      </c>
      <c r="J20" s="294">
        <f>(154.4/3600*E20/C20)*1.13</f>
        <v>2.8594022222222222</v>
      </c>
      <c r="K20" s="294"/>
      <c r="L20" s="294"/>
      <c r="M20" s="294"/>
      <c r="N20" s="290"/>
      <c r="O20" s="290"/>
      <c r="P20" s="290"/>
      <c r="Q20" s="290"/>
      <c r="R20" s="290"/>
      <c r="S20" s="290"/>
      <c r="T20" s="290"/>
      <c r="U20" s="290"/>
      <c r="V20" s="295">
        <v>88.5</v>
      </c>
      <c r="W20" s="296"/>
      <c r="X20" s="291" t="s">
        <v>1894</v>
      </c>
      <c r="Y20" s="297"/>
      <c r="Z20" s="292">
        <v>1</v>
      </c>
      <c r="AA20" s="298">
        <v>1</v>
      </c>
      <c r="AB20" s="299" t="s">
        <v>2011</v>
      </c>
      <c r="AC20" s="238" t="s">
        <v>1808</v>
      </c>
      <c r="AD20" s="300"/>
      <c r="AE20" s="301">
        <v>17000</v>
      </c>
      <c r="AF20" s="302">
        <f t="shared" ref="AF20" si="3">(79200/E20)*C20</f>
        <v>1342.3728813559321</v>
      </c>
      <c r="AG20" s="291">
        <f t="shared" ref="AG20" si="4">AE20/AF20</f>
        <v>12.664141414141415</v>
      </c>
      <c r="AH20" s="289"/>
    </row>
    <row r="21" spans="1:34" ht="25.9" customHeight="1">
      <c r="A21" s="234">
        <v>39</v>
      </c>
      <c r="B21" s="288" t="s">
        <v>2012</v>
      </c>
      <c r="C21" s="287">
        <v>1</v>
      </c>
      <c r="D21" s="287">
        <v>400</v>
      </c>
      <c r="E21" s="287">
        <v>50</v>
      </c>
      <c r="F21" s="287"/>
      <c r="G21" s="286" t="s">
        <v>133</v>
      </c>
      <c r="H21" s="276" t="s">
        <v>2013</v>
      </c>
      <c r="I21" s="304" t="s">
        <v>2014</v>
      </c>
      <c r="J21" s="304"/>
      <c r="K21" s="250"/>
      <c r="L21" s="250"/>
      <c r="M21" s="31">
        <v>94.45</v>
      </c>
      <c r="N21" s="250"/>
      <c r="O21" s="31" t="s">
        <v>1903</v>
      </c>
      <c r="P21" s="250" t="s">
        <v>712</v>
      </c>
      <c r="Q21" s="250"/>
      <c r="R21" s="250"/>
      <c r="S21" s="250"/>
      <c r="T21" s="250"/>
      <c r="U21" s="27" t="s">
        <v>1809</v>
      </c>
      <c r="V21" s="287"/>
      <c r="W21" s="265">
        <v>45665</v>
      </c>
      <c r="X21" s="287">
        <v>35000</v>
      </c>
      <c r="Y21" s="250" t="s">
        <v>2015</v>
      </c>
      <c r="Z21" s="250"/>
      <c r="AA21" s="250"/>
    </row>
    <row r="22" spans="1:34" ht="25.9" customHeight="1">
      <c r="A22" s="234">
        <v>40</v>
      </c>
      <c r="B22" s="288" t="s">
        <v>2016</v>
      </c>
      <c r="C22" s="287">
        <v>1</v>
      </c>
      <c r="D22" s="287">
        <v>400</v>
      </c>
      <c r="E22" s="287">
        <v>50</v>
      </c>
      <c r="F22" s="287"/>
      <c r="G22" s="286" t="s">
        <v>133</v>
      </c>
      <c r="H22" s="276" t="s">
        <v>2017</v>
      </c>
      <c r="I22" s="274" t="s">
        <v>2018</v>
      </c>
      <c r="J22" s="274"/>
      <c r="K22" s="250"/>
      <c r="L22" s="250"/>
      <c r="M22" s="31">
        <v>245.8</v>
      </c>
      <c r="N22" s="250"/>
      <c r="O22" s="31" t="s">
        <v>1903</v>
      </c>
      <c r="P22" s="250" t="s">
        <v>2019</v>
      </c>
      <c r="Q22" s="250"/>
      <c r="R22" s="250"/>
      <c r="S22" s="250"/>
      <c r="T22" s="250"/>
      <c r="U22" s="27" t="s">
        <v>1809</v>
      </c>
      <c r="V22" s="287"/>
      <c r="W22" s="265">
        <v>45665</v>
      </c>
      <c r="X22" s="287">
        <v>35000</v>
      </c>
      <c r="Y22" s="250" t="s">
        <v>2015</v>
      </c>
      <c r="Z22" s="250"/>
      <c r="AA22" s="250"/>
    </row>
    <row r="23" spans="1:34" s="314" customFormat="1" ht="25.9" customHeight="1">
      <c r="A23" s="117">
        <v>40</v>
      </c>
      <c r="B23" s="210" t="s">
        <v>2016</v>
      </c>
      <c r="C23" s="117">
        <v>1</v>
      </c>
      <c r="D23" s="117">
        <v>400</v>
      </c>
      <c r="E23" s="117">
        <v>50</v>
      </c>
      <c r="F23" s="117"/>
      <c r="G23" s="305" t="s">
        <v>133</v>
      </c>
      <c r="H23" s="306" t="s">
        <v>2017</v>
      </c>
      <c r="I23" s="307" t="s">
        <v>2020</v>
      </c>
      <c r="J23" s="308"/>
      <c r="K23" s="308"/>
      <c r="L23" s="308"/>
      <c r="M23" s="185">
        <v>245.8</v>
      </c>
      <c r="N23" s="185" t="s">
        <v>1903</v>
      </c>
      <c r="O23" s="309" t="s">
        <v>2019</v>
      </c>
      <c r="P23" s="305"/>
      <c r="Q23" s="117">
        <v>1</v>
      </c>
      <c r="R23" s="117">
        <v>1</v>
      </c>
      <c r="S23" s="310" t="s">
        <v>2011</v>
      </c>
      <c r="T23" s="311" t="s">
        <v>1808</v>
      </c>
      <c r="U23" s="117"/>
      <c r="V23" s="312">
        <v>45665</v>
      </c>
      <c r="W23" s="117">
        <v>35000</v>
      </c>
      <c r="X23" s="310" t="s">
        <v>2021</v>
      </c>
      <c r="Y23" s="117" t="s">
        <v>2022</v>
      </c>
      <c r="Z23" s="313"/>
    </row>
    <row r="24" spans="1:34" s="314" customFormat="1" ht="25.9" customHeight="1">
      <c r="A24" s="117">
        <v>40</v>
      </c>
      <c r="B24" s="210" t="s">
        <v>2023</v>
      </c>
      <c r="C24" s="117">
        <v>2</v>
      </c>
      <c r="D24" s="117">
        <v>125</v>
      </c>
      <c r="E24" s="117">
        <v>30</v>
      </c>
      <c r="F24" s="117">
        <v>30</v>
      </c>
      <c r="G24" s="305" t="s">
        <v>133</v>
      </c>
      <c r="H24" s="306" t="s">
        <v>591</v>
      </c>
      <c r="I24" s="307" t="s">
        <v>2024</v>
      </c>
      <c r="J24" s="308">
        <f>(57.3/3600*E24/C24)*1.13</f>
        <v>0.26978749999999996</v>
      </c>
      <c r="K24" s="308"/>
      <c r="L24" s="308"/>
      <c r="M24" s="185">
        <v>6.22</v>
      </c>
      <c r="N24" s="185" t="s">
        <v>2025</v>
      </c>
      <c r="O24" s="309" t="s">
        <v>2026</v>
      </c>
      <c r="P24" s="305"/>
      <c r="Q24" s="117">
        <v>1</v>
      </c>
      <c r="R24" s="117">
        <v>1</v>
      </c>
      <c r="S24" s="305"/>
      <c r="T24" s="311" t="s">
        <v>2027</v>
      </c>
      <c r="U24" s="117" t="s">
        <v>2028</v>
      </c>
      <c r="V24" s="312">
        <v>45672</v>
      </c>
      <c r="W24" s="117">
        <v>35000</v>
      </c>
      <c r="X24" s="305" t="s">
        <v>2029</v>
      </c>
      <c r="Y24" s="117" t="s">
        <v>2030</v>
      </c>
      <c r="Z24" s="313"/>
    </row>
    <row r="25" spans="1:34" s="314" customFormat="1" ht="25.9" customHeight="1">
      <c r="A25" s="117">
        <v>40</v>
      </c>
      <c r="B25" s="210" t="s">
        <v>2031</v>
      </c>
      <c r="C25" s="117">
        <v>4</v>
      </c>
      <c r="D25" s="117">
        <v>125</v>
      </c>
      <c r="E25" s="117">
        <v>38</v>
      </c>
      <c r="F25" s="117">
        <v>38</v>
      </c>
      <c r="G25" s="305" t="s">
        <v>133</v>
      </c>
      <c r="H25" s="306" t="s">
        <v>2032</v>
      </c>
      <c r="I25" s="307" t="s">
        <v>2033</v>
      </c>
      <c r="J25" s="308">
        <f>(57.3/3600*E25/C25)*1.13</f>
        <v>0.17086541666666666</v>
      </c>
      <c r="K25" s="308"/>
      <c r="L25" s="308"/>
      <c r="M25" s="185">
        <v>4.5599999999999996</v>
      </c>
      <c r="N25" s="185" t="s">
        <v>2034</v>
      </c>
      <c r="O25" s="309" t="s">
        <v>2035</v>
      </c>
      <c r="P25" s="305"/>
      <c r="Q25" s="117">
        <v>1</v>
      </c>
      <c r="R25" s="117">
        <v>1</v>
      </c>
      <c r="S25" s="310" t="s">
        <v>2036</v>
      </c>
      <c r="T25" s="311" t="s">
        <v>2037</v>
      </c>
      <c r="U25" s="117" t="s">
        <v>2038</v>
      </c>
      <c r="V25" s="312">
        <v>45672</v>
      </c>
      <c r="W25" s="117">
        <v>35000</v>
      </c>
      <c r="X25" s="305"/>
      <c r="Y25" s="117" t="s">
        <v>2039</v>
      </c>
      <c r="Z25" s="315">
        <v>45671</v>
      </c>
    </row>
  </sheetData>
  <autoFilter ref="A1:P19"/>
  <mergeCells count="3">
    <mergeCell ref="B7:B8"/>
    <mergeCell ref="Q7:Q8"/>
    <mergeCell ref="R7:R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2025-01-21T01:58:33Z</dcterms:modified>
</cp:coreProperties>
</file>