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180"/>
  </bookViews>
  <sheets>
    <sheet name="宝隆模具转外发21.7.9" sheetId="8" r:id="rId1"/>
    <sheet name="核定厂商邮件8.4" sheetId="14" r:id="rId2"/>
    <sheet name="祥舜 回复7.11" sheetId="12" r:id="rId3"/>
    <sheet name="鑫厦回复7.11" sheetId="11" r:id="rId4"/>
    <sheet name="2021.7.10" sheetId="10" r:id="rId5"/>
  </sheets>
  <definedNames>
    <definedName name="_xlnm._FilterDatabase" localSheetId="4" hidden="1">'2021.7.10'!$A$1:$AI$14</definedName>
    <definedName name="_xlnm._FilterDatabase" localSheetId="0" hidden="1">宝隆模具转外发21.7.9!$A$2:$AD$24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4" i="10" l="1"/>
  <c r="J19" i="8" l="1"/>
  <c r="L19" i="8"/>
  <c r="L21" i="8"/>
  <c r="AJ3" i="10" l="1"/>
  <c r="L3" i="10" s="1"/>
  <c r="J16" i="8" l="1"/>
  <c r="L18" i="8"/>
  <c r="M22" i="8"/>
  <c r="L23" i="8"/>
  <c r="L22" i="8"/>
  <c r="L6" i="8"/>
  <c r="L5" i="8"/>
  <c r="K14" i="10"/>
  <c r="K12" i="10"/>
  <c r="K11" i="10"/>
  <c r="K8" i="10"/>
  <c r="K9" i="10"/>
  <c r="K6" i="10"/>
  <c r="K5" i="10"/>
  <c r="K4" i="10"/>
  <c r="K3" i="10"/>
  <c r="M3" i="10" s="1"/>
  <c r="K2" i="10"/>
  <c r="J10" i="8"/>
  <c r="J13" i="8"/>
  <c r="J12" i="8"/>
  <c r="J8" i="8"/>
  <c r="J7" i="8"/>
  <c r="J23" i="8"/>
  <c r="J20" i="8"/>
  <c r="J18" i="8"/>
  <c r="J5" i="8"/>
</calcChain>
</file>

<file path=xl/comments1.xml><?xml version="1.0" encoding="utf-8"?>
<comments xmlns="http://schemas.openxmlformats.org/spreadsheetml/2006/main">
  <authors>
    <author>作者</author>
  </authors>
  <commentList>
    <comment ref="N4" authorId="0" shapeId="0">
      <text>
        <r>
          <rPr>
            <b/>
            <sz val="9"/>
            <color indexed="81"/>
            <rFont val="宋体"/>
            <family val="3"/>
            <charset val="134"/>
          </rPr>
          <t>3人作业含人工费用(模号3299穴数1*2单价0.464，旧模3263穴数1*1 单价0.928，同料号不同模穴号,以新模低单价核。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O6" authorId="0" shapeId="0">
      <text>
        <r>
          <rPr>
            <b/>
            <sz val="9"/>
            <color indexed="81"/>
            <rFont val="宋体"/>
            <family val="3"/>
            <charset val="134"/>
          </rPr>
          <t>祥舜回复按2人人工费用</t>
        </r>
      </text>
    </comment>
    <comment ref="J10" authorId="0" shapeId="0">
      <text>
        <r>
          <rPr>
            <b/>
            <sz val="9"/>
            <color indexed="81"/>
            <rFont val="宋体"/>
            <family val="3"/>
            <charset val="134"/>
          </rPr>
          <t xml:space="preserve">含除湿干燥机费用21.7.10
</t>
        </r>
      </text>
    </comment>
    <comment ref="J17" authorId="0" shapeId="0">
      <text>
        <r>
          <rPr>
            <b/>
            <sz val="9"/>
            <color indexed="81"/>
            <rFont val="宋体"/>
            <family val="3"/>
            <charset val="134"/>
          </rPr>
          <t>上盖+按键组装成品（含用人费）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<sst xmlns="http://schemas.openxmlformats.org/spreadsheetml/2006/main" count="408" uniqueCount="292">
  <si>
    <t>序號</t>
  </si>
  <si>
    <t>模號</t>
    <phoneticPr fontId="4" type="noConversion"/>
  </si>
  <si>
    <t>噸位</t>
    <phoneticPr fontId="4" type="noConversion"/>
  </si>
  <si>
    <t>客戶</t>
    <phoneticPr fontId="4" type="noConversion"/>
  </si>
  <si>
    <t>品名</t>
  </si>
  <si>
    <t>品號</t>
  </si>
  <si>
    <t>材料</t>
    <phoneticPr fontId="4" type="noConversion"/>
  </si>
  <si>
    <t>備註</t>
  </si>
  <si>
    <t>正威</t>
  </si>
  <si>
    <t>群光</t>
  </si>
  <si>
    <t>100T</t>
  </si>
  <si>
    <t>150T</t>
  </si>
  <si>
    <t>ABS_TAIRILAC_AG15A1 #NJ</t>
  </si>
  <si>
    <t>委外廠商</t>
  </si>
  <si>
    <t>200T</t>
  </si>
  <si>
    <t>CALAMARI</t>
  </si>
  <si>
    <t>穴數</t>
    <phoneticPr fontId="4" type="noConversion"/>
  </si>
  <si>
    <t>週期</t>
    <phoneticPr fontId="4" type="noConversion"/>
  </si>
  <si>
    <t>機種</t>
    <phoneticPr fontId="4" type="noConversion"/>
  </si>
  <si>
    <t>SM8192</t>
    <phoneticPr fontId="3" type="noConversion"/>
  </si>
  <si>
    <t>TOP_CASE</t>
    <phoneticPr fontId="3" type="noConversion"/>
  </si>
  <si>
    <t>AMIGA</t>
  </si>
  <si>
    <t>HEADBAND</t>
  </si>
  <si>
    <t>PP/5050R/BLACK</t>
  </si>
  <si>
    <t>旭丽</t>
  </si>
  <si>
    <t>ABS/BASF/GP22/#NI_BLACK/R1</t>
  </si>
  <si>
    <t>4+4</t>
  </si>
  <si>
    <t xml:space="preserve">SM8191 </t>
  </si>
  <si>
    <t>250T</t>
  </si>
  <si>
    <t>PC+ABS/LUPOY/SG5000S/KA02</t>
  </si>
  <si>
    <t>PC_CHIMEI_122半透明</t>
  </si>
  <si>
    <t>ABS/TAIRILAC/AG15A1</t>
  </si>
  <si>
    <t>CICI</t>
  </si>
  <si>
    <t>PC+ABS/COVESTRO/FR630GR_900112/BLACK</t>
  </si>
  <si>
    <t>PC/TEIJIN/1250Y/V2_BLACK</t>
  </si>
  <si>
    <t>BACK-HOUSING</t>
    <phoneticPr fontId="3" type="noConversion"/>
  </si>
  <si>
    <t>TOP_COVER</t>
  </si>
  <si>
    <t>WIN_8_BUTTON</t>
  </si>
  <si>
    <t>TOP_RIM</t>
  </si>
  <si>
    <t>WHEEL_ROLLER</t>
  </si>
  <si>
    <t>MAIN_BODY</t>
  </si>
  <si>
    <t>WHEEL_CORE</t>
  </si>
  <si>
    <t>PC+ABS/SABIC/C6600-111/WACOM_219</t>
  </si>
  <si>
    <t>ABS/TAIRILAC/AG15A1/TITAN_GRAY_FR3002</t>
  </si>
  <si>
    <t>PC/COVESTRO/2407_19G110MB_550115_NATURAL</t>
  </si>
  <si>
    <t>ABS/TAIRILAC/AG15A1/GRAY</t>
  </si>
  <si>
    <t>PC/SABIC/141R-111/TRANSPARENT</t>
  </si>
  <si>
    <t>ABS/BASF/GP22/COAL_BLACK/ABS/BASF/GP22/CAB-07337_BAK_B/COAL_BLACK[R1]</t>
    <phoneticPr fontId="3" type="noConversion"/>
  </si>
  <si>
    <t>光宝</t>
    <phoneticPr fontId="3" type="noConversion"/>
  </si>
  <si>
    <t>正威</t>
    <phoneticPr fontId="3" type="noConversion"/>
  </si>
  <si>
    <t xml:space="preserve">SM8191 </t>
    <phoneticPr fontId="3" type="noConversion"/>
  </si>
  <si>
    <t>BOTTOM_CASE注塑成型</t>
    <phoneticPr fontId="3" type="noConversion"/>
  </si>
  <si>
    <t>打样OK</t>
    <phoneticPr fontId="3" type="noConversion"/>
  </si>
  <si>
    <t>BOTTOM_CASE</t>
    <phoneticPr fontId="3" type="noConversion"/>
  </si>
  <si>
    <t>打样OK</t>
    <phoneticPr fontId="3" type="noConversion"/>
  </si>
  <si>
    <t xml:space="preserve">MCR1908 </t>
    <phoneticPr fontId="3" type="noConversion"/>
  </si>
  <si>
    <t>PC_SABIC_141R-111_CLEAR</t>
    <phoneticPr fontId="3" type="noConversion"/>
  </si>
  <si>
    <t>Texas</t>
    <phoneticPr fontId="3" type="noConversion"/>
  </si>
  <si>
    <t>HANDLE_OUTER_L</t>
    <phoneticPr fontId="3" type="noConversion"/>
  </si>
  <si>
    <t>SUSHI</t>
    <phoneticPr fontId="3" type="noConversion"/>
  </si>
  <si>
    <t>201220010201B</t>
    <phoneticPr fontId="3" type="noConversion"/>
  </si>
  <si>
    <t>3354</t>
    <phoneticPr fontId="3" type="noConversion"/>
  </si>
  <si>
    <t xml:space="preserve">SD9086 </t>
    <phoneticPr fontId="3" type="noConversion"/>
  </si>
  <si>
    <t>打样OK</t>
    <phoneticPr fontId="3" type="noConversion"/>
  </si>
  <si>
    <t xml:space="preserve"> DECO_RING</t>
    <phoneticPr fontId="8" type="noConversion"/>
  </si>
  <si>
    <t>4/28外发5/8打样OK</t>
    <phoneticPr fontId="3" type="noConversion"/>
  </si>
  <si>
    <t>2057</t>
    <phoneticPr fontId="3" type="noConversion"/>
  </si>
  <si>
    <t>PC/SABIC/141R-111/BLUE_GREEN/[R1]</t>
    <phoneticPr fontId="3" type="noConversion"/>
  </si>
  <si>
    <t>1518</t>
    <phoneticPr fontId="3" type="noConversion"/>
  </si>
  <si>
    <t>CREEK</t>
    <phoneticPr fontId="3" type="noConversion"/>
  </si>
  <si>
    <t>3384</t>
    <phoneticPr fontId="3" type="noConversion"/>
  </si>
  <si>
    <t>5/22外发5/26样品OK</t>
    <phoneticPr fontId="3" type="noConversion"/>
  </si>
  <si>
    <t>145333003003A</t>
    <phoneticPr fontId="3" type="noConversion"/>
  </si>
  <si>
    <t>3515</t>
    <phoneticPr fontId="3" type="noConversion"/>
  </si>
  <si>
    <t>MONACO</t>
  </si>
  <si>
    <t>BAFFKET_ACOUSTIC_ASSEMBLY</t>
  </si>
  <si>
    <t>国光</t>
    <phoneticPr fontId="3" type="noConversion"/>
  </si>
  <si>
    <t>PC+40%GF/TRINSEO/8704/IC7700338</t>
    <phoneticPr fontId="3" type="noConversion"/>
  </si>
  <si>
    <t>5/22外发6/2打样OK</t>
    <phoneticPr fontId="3" type="noConversion"/>
  </si>
  <si>
    <t xml:space="preserve">旭丽 </t>
    <phoneticPr fontId="3" type="noConversion"/>
  </si>
  <si>
    <t>6/4外发6/12样品OK</t>
    <phoneticPr fontId="3" type="noConversion"/>
  </si>
  <si>
    <t>5/22外发6/11样品OK</t>
    <phoneticPr fontId="3" type="noConversion"/>
  </si>
  <si>
    <t>HEADBAND</t>
    <phoneticPr fontId="3" type="noConversion"/>
  </si>
  <si>
    <t>1598</t>
    <phoneticPr fontId="3" type="noConversion"/>
  </si>
  <si>
    <t>LIBRA</t>
    <phoneticPr fontId="3" type="noConversion"/>
  </si>
  <si>
    <t>1597</t>
    <phoneticPr fontId="3" type="noConversion"/>
  </si>
  <si>
    <t>TOP_ASM</t>
    <phoneticPr fontId="3" type="noConversion"/>
  </si>
  <si>
    <t>5/25外发6/3打样OK6/18退回修模</t>
    <phoneticPr fontId="3" type="noConversion"/>
  </si>
  <si>
    <t>5/13外发5/26样品OK6/28退回修7/1外发</t>
    <phoneticPr fontId="3" type="noConversion"/>
  </si>
  <si>
    <t>4月12日外发打样5/7退回修模5/25外发6/10样品OK6/29因宝隆水塔坏退回急生产</t>
    <phoneticPr fontId="3" type="noConversion"/>
  </si>
  <si>
    <t>4月12日外发打样打样OK6/18品工通知退回修模</t>
    <phoneticPr fontId="3" type="noConversion"/>
  </si>
  <si>
    <t>3345</t>
    <phoneticPr fontId="3" type="noConversion"/>
  </si>
  <si>
    <t>光宝</t>
    <phoneticPr fontId="3" type="noConversion"/>
  </si>
  <si>
    <t>SM8191</t>
    <phoneticPr fontId="3" type="noConversion"/>
  </si>
  <si>
    <t>3381</t>
    <phoneticPr fontId="3" type="noConversion"/>
  </si>
  <si>
    <t>SM8192</t>
    <phoneticPr fontId="3" type="noConversion"/>
  </si>
  <si>
    <t>101344027003B 101344027007B</t>
    <phoneticPr fontId="3" type="noConversion"/>
  </si>
  <si>
    <t>ABS/TAIRILAC/AG15A1/TITAN_GRAY_FR3002/[RC1]</t>
    <phoneticPr fontId="3" type="noConversion"/>
  </si>
  <si>
    <t>5/22外发7/5无生产能力申请退回</t>
    <phoneticPr fontId="3" type="noConversion"/>
  </si>
  <si>
    <t>3352</t>
    <phoneticPr fontId="3" type="noConversion"/>
  </si>
  <si>
    <t>光宝</t>
    <phoneticPr fontId="3" type="noConversion"/>
  </si>
  <si>
    <t>SM8191</t>
    <phoneticPr fontId="3" type="noConversion"/>
  </si>
  <si>
    <t>5/22外发7/5退回维修</t>
    <phoneticPr fontId="3" type="noConversion"/>
  </si>
  <si>
    <t>NIGIRI</t>
    <phoneticPr fontId="3" type="noConversion"/>
  </si>
  <si>
    <t>BATTERY COVER</t>
    <phoneticPr fontId="3" type="noConversion"/>
  </si>
  <si>
    <t>202217011801B</t>
    <phoneticPr fontId="3" type="noConversion"/>
  </si>
  <si>
    <t>打样OK.退回生产.4月14日外发生产7/5退回维修</t>
    <phoneticPr fontId="3" type="noConversion"/>
  </si>
  <si>
    <t>3382需氮气</t>
    <phoneticPr fontId="3" type="noConversion"/>
  </si>
  <si>
    <t xml:space="preserve">(有孔)117355063001D  </t>
    <phoneticPr fontId="3" type="noConversion"/>
  </si>
  <si>
    <t>有含氮气费</t>
    <phoneticPr fontId="3" type="noConversion"/>
  </si>
  <si>
    <t>已发鑫厦确认</t>
    <phoneticPr fontId="3" type="noConversion"/>
  </si>
  <si>
    <t>模號</t>
    <phoneticPr fontId="4" type="noConversion"/>
  </si>
  <si>
    <t>穴數</t>
    <phoneticPr fontId="4" type="noConversion"/>
  </si>
  <si>
    <t>週期</t>
    <phoneticPr fontId="4" type="noConversion"/>
  </si>
  <si>
    <t>機種</t>
    <phoneticPr fontId="4" type="noConversion"/>
  </si>
  <si>
    <t>產品單重(G)</t>
    <phoneticPr fontId="4" type="noConversion"/>
  </si>
  <si>
    <t>Forecast /月</t>
    <phoneticPr fontId="3" type="noConversion"/>
  </si>
  <si>
    <t>RUMBLE</t>
  </si>
  <si>
    <t>TOP_GRILLE_COVER</t>
  </si>
  <si>
    <t>PC+ABS/LG/GN5001RFL/KA02_BLACK</t>
  </si>
  <si>
    <t>620X450X531</t>
  </si>
  <si>
    <t>STAND</t>
  </si>
  <si>
    <t>217324011701B</t>
  </si>
  <si>
    <t>110.5</t>
    <phoneticPr fontId="3" type="noConversion"/>
  </si>
  <si>
    <t>550X500X604</t>
  </si>
  <si>
    <t>ALEDO</t>
  </si>
  <si>
    <t>FRONT_FRAME</t>
  </si>
  <si>
    <t>PC/LG/GN1008RF/LIGHT_BLACK</t>
  </si>
  <si>
    <t>550X400X386</t>
  </si>
  <si>
    <t>FX-329-006</t>
    <phoneticPr fontId="3" type="noConversion"/>
  </si>
  <si>
    <t>3195</t>
    <phoneticPr fontId="3" type="noConversion"/>
  </si>
  <si>
    <t>MIC_TOP_COVER</t>
  </si>
  <si>
    <t>201329010101A</t>
  </si>
  <si>
    <t>PC_LG_GN1008RF/浅灰色</t>
  </si>
  <si>
    <t>400X300X291</t>
  </si>
  <si>
    <t>无专用治具</t>
    <phoneticPr fontId="3" type="noConversion"/>
  </si>
  <si>
    <t>无</t>
    <phoneticPr fontId="3" type="noConversion"/>
  </si>
  <si>
    <t>G03生产中</t>
    <phoneticPr fontId="3" type="noConversion"/>
  </si>
  <si>
    <t>LUSK</t>
  </si>
  <si>
    <t>RJ_HOUSING</t>
  </si>
  <si>
    <t>235308010101BR</t>
  </si>
  <si>
    <t>300X450X446</t>
  </si>
  <si>
    <t>3007</t>
    <phoneticPr fontId="3" type="noConversion"/>
  </si>
  <si>
    <t>CNC</t>
    <phoneticPr fontId="3" type="noConversion"/>
  </si>
  <si>
    <t>RJ_CAP</t>
  </si>
  <si>
    <t>0.42</t>
    <phoneticPr fontId="3" type="noConversion"/>
  </si>
  <si>
    <t>PC/LG/YEF1006FH/BK_KA654</t>
  </si>
  <si>
    <t>230X280X231</t>
  </si>
  <si>
    <t>DP_HOUSING</t>
  </si>
  <si>
    <t>235308010103AR</t>
  </si>
  <si>
    <t>300X450X426</t>
  </si>
  <si>
    <t>DP_CAP</t>
  </si>
  <si>
    <t>235308010104AR</t>
    <phoneticPr fontId="3" type="noConversion"/>
  </si>
  <si>
    <t>230X250X231</t>
  </si>
  <si>
    <t>AF_HOUSING</t>
  </si>
  <si>
    <t>235308010105AR</t>
  </si>
  <si>
    <t>350X350X416</t>
  </si>
  <si>
    <t>无专用治具</t>
    <phoneticPr fontId="3" type="noConversion"/>
  </si>
  <si>
    <t>3011</t>
    <phoneticPr fontId="3" type="noConversion"/>
  </si>
  <si>
    <t>3430</t>
    <phoneticPr fontId="3" type="noConversion"/>
  </si>
  <si>
    <t>1450</t>
    <phoneticPr fontId="3" type="noConversion"/>
  </si>
  <si>
    <t>950X550X976</t>
  </si>
  <si>
    <t>全自动埋螺母设备/机械手治具</t>
    <phoneticPr fontId="3" type="noConversion"/>
  </si>
  <si>
    <t>序号</t>
    <phoneticPr fontId="3" type="noConversion"/>
  </si>
  <si>
    <t>噸位</t>
    <phoneticPr fontId="4" type="noConversion"/>
  </si>
  <si>
    <t>水口單重(G)</t>
    <phoneticPr fontId="4" type="noConversion"/>
  </si>
  <si>
    <t>材料</t>
    <phoneticPr fontId="4" type="noConversion"/>
  </si>
  <si>
    <t>模具尺寸</t>
    <phoneticPr fontId="4" type="noConversion"/>
  </si>
  <si>
    <t>标准用人</t>
    <phoneticPr fontId="3" type="noConversion"/>
  </si>
  <si>
    <t>实际用人</t>
    <phoneticPr fontId="3" type="noConversion"/>
  </si>
  <si>
    <t>生产需用专用治具及设备</t>
    <phoneticPr fontId="3" type="noConversion"/>
  </si>
  <si>
    <t>测量专用治具</t>
    <phoneticPr fontId="3" type="noConversion"/>
  </si>
  <si>
    <t>模具可外发时间</t>
    <phoneticPr fontId="3" type="noConversion"/>
  </si>
  <si>
    <t>备注</t>
    <phoneticPr fontId="4" type="noConversion"/>
  </si>
  <si>
    <t>3077</t>
    <phoneticPr fontId="3" type="noConversion"/>
  </si>
  <si>
    <t>117324082001A</t>
    <phoneticPr fontId="3" type="noConversion"/>
  </si>
  <si>
    <t>112</t>
    <phoneticPr fontId="3" type="noConversion"/>
  </si>
  <si>
    <t>修模中</t>
    <phoneticPr fontId="3" type="noConversion"/>
  </si>
  <si>
    <t>3176</t>
    <phoneticPr fontId="3" type="noConversion"/>
  </si>
  <si>
    <t>有专用定型治具</t>
    <phoneticPr fontId="3" type="noConversion"/>
  </si>
  <si>
    <t>FX-324-002</t>
    <phoneticPr fontId="3" type="noConversion"/>
  </si>
  <si>
    <t>3192</t>
    <phoneticPr fontId="3" type="noConversion"/>
  </si>
  <si>
    <t>7.72</t>
    <phoneticPr fontId="3" type="noConversion"/>
  </si>
  <si>
    <t>17.9</t>
    <phoneticPr fontId="3" type="noConversion"/>
  </si>
  <si>
    <t>8.78</t>
    <phoneticPr fontId="3" type="noConversion"/>
  </si>
  <si>
    <t>产品定型治具</t>
    <phoneticPr fontId="3" type="noConversion"/>
  </si>
  <si>
    <t>通知不外发</t>
    <phoneticPr fontId="3" type="noConversion"/>
  </si>
  <si>
    <t>CNC设备</t>
    <phoneticPr fontId="3" type="noConversion"/>
  </si>
  <si>
    <t>3008</t>
    <phoneticPr fontId="3" type="noConversion"/>
  </si>
  <si>
    <t>235308010102AR</t>
    <phoneticPr fontId="3" type="noConversion"/>
  </si>
  <si>
    <t>无</t>
    <phoneticPr fontId="3" type="noConversion"/>
  </si>
  <si>
    <t>3009</t>
    <phoneticPr fontId="3" type="noConversion"/>
  </si>
  <si>
    <t>5.43</t>
    <phoneticPr fontId="3" type="noConversion"/>
  </si>
  <si>
    <t>CNC设备</t>
    <phoneticPr fontId="3" type="noConversion"/>
  </si>
  <si>
    <t>3010</t>
    <phoneticPr fontId="3" type="noConversion"/>
  </si>
  <si>
    <t>0.16</t>
    <phoneticPr fontId="3" type="noConversion"/>
  </si>
  <si>
    <t>1.1</t>
    <phoneticPr fontId="3" type="noConversion"/>
  </si>
  <si>
    <t>通知不外发</t>
    <phoneticPr fontId="3" type="noConversion"/>
  </si>
  <si>
    <t>RUGBY</t>
    <phoneticPr fontId="3" type="noConversion"/>
  </si>
  <si>
    <t>REAR_CABINET</t>
    <phoneticPr fontId="3" type="noConversion"/>
  </si>
  <si>
    <t>217351012603B（黑）
217351012604A（白）</t>
    <phoneticPr fontId="3" type="noConversion"/>
  </si>
  <si>
    <t>ABS+30%GF/KINGFA/GFABS-R30/BLACK
ABS+30%GF/KINGFA/GFABS-R30/S8A-G0473(420C)</t>
    <phoneticPr fontId="3" type="noConversion"/>
  </si>
  <si>
    <t>FX-351-003 
FX-351-021</t>
    <phoneticPr fontId="3" type="noConversion"/>
  </si>
  <si>
    <t>断镶针，修模中</t>
    <phoneticPr fontId="3" type="noConversion"/>
  </si>
  <si>
    <t>104329003003A</t>
    <phoneticPr fontId="3" type="noConversion"/>
  </si>
  <si>
    <t>PC/LG/GN1006FM/TANSPARENT_BLACK</t>
    <phoneticPr fontId="3" type="noConversion"/>
  </si>
  <si>
    <t>235308010101BR</t>
    <phoneticPr fontId="3" type="noConversion"/>
  </si>
  <si>
    <t>之前已核过鑫厦重复</t>
    <phoneticPr fontId="3" type="noConversion"/>
  </si>
  <si>
    <t xml:space="preserve">发顶勤 祥舜 </t>
    <phoneticPr fontId="3" type="noConversion"/>
  </si>
  <si>
    <t>发顶勤 祥舜</t>
    <phoneticPr fontId="3" type="noConversion"/>
  </si>
  <si>
    <t>发宏和 山圣茁腾 臻泽</t>
    <phoneticPr fontId="3" type="noConversion"/>
  </si>
  <si>
    <t>发均强</t>
    <phoneticPr fontId="3" type="noConversion"/>
  </si>
  <si>
    <t>用人</t>
    <phoneticPr fontId="3" type="noConversion"/>
  </si>
  <si>
    <t>F/C</t>
    <phoneticPr fontId="3" type="noConversion"/>
  </si>
  <si>
    <t>201343010201B 201343010202B</t>
    <phoneticPr fontId="3" type="noConversion"/>
  </si>
  <si>
    <t>101343027020B/21B/18A/19A</t>
    <phoneticPr fontId="3" type="noConversion"/>
  </si>
  <si>
    <t>101340005005B</t>
    <phoneticPr fontId="3" type="noConversion"/>
  </si>
  <si>
    <t>227319010214A</t>
    <phoneticPr fontId="3" type="noConversion"/>
  </si>
  <si>
    <t>104367003010A</t>
    <phoneticPr fontId="3" type="noConversion"/>
  </si>
  <si>
    <t>104367003001A</t>
    <phoneticPr fontId="3" type="noConversion"/>
  </si>
  <si>
    <t>101343027016B</t>
    <phoneticPr fontId="3" type="noConversion"/>
  </si>
  <si>
    <t>101344027004A</t>
    <phoneticPr fontId="3" type="noConversion"/>
  </si>
  <si>
    <t>201343010301B 201343010302B</t>
    <phoneticPr fontId="3" type="noConversion"/>
  </si>
  <si>
    <t>MODE_BUTTON</t>
    <phoneticPr fontId="3" type="noConversion"/>
  </si>
  <si>
    <t xml:space="preserve">SCROLLER ROLLER </t>
    <phoneticPr fontId="3" type="noConversion"/>
  </si>
  <si>
    <t>TOP_DONGLE</t>
    <phoneticPr fontId="3" type="noConversion"/>
  </si>
  <si>
    <t>鑫厦回复</t>
    <phoneticPr fontId="3" type="noConversion"/>
  </si>
  <si>
    <t>祥舜回复</t>
    <phoneticPr fontId="3" type="noConversion"/>
  </si>
  <si>
    <t>祥舜 回复</t>
    <phoneticPr fontId="3" type="noConversion"/>
  </si>
  <si>
    <t>高速機</t>
    <phoneticPr fontId="3" type="noConversion"/>
  </si>
  <si>
    <t>含用人费</t>
    <phoneticPr fontId="3" type="noConversion"/>
  </si>
  <si>
    <t>含除湿干燥机费</t>
    <phoneticPr fontId="3" type="noConversion"/>
  </si>
  <si>
    <t>上盖+按键注塑组装成品（含用人费）</t>
    <phoneticPr fontId="3" type="noConversion"/>
  </si>
  <si>
    <t>宏和回复</t>
    <phoneticPr fontId="3" type="noConversion"/>
  </si>
  <si>
    <t>山圣回复</t>
    <phoneticPr fontId="3" type="noConversion"/>
  </si>
  <si>
    <t>茁腾回复</t>
    <phoneticPr fontId="3" type="noConversion"/>
  </si>
  <si>
    <t>臻泽回复</t>
    <phoneticPr fontId="3" type="noConversion"/>
  </si>
  <si>
    <t>难度较大</t>
    <phoneticPr fontId="3" type="noConversion"/>
  </si>
  <si>
    <t>单量少接不了</t>
    <phoneticPr fontId="3" type="noConversion"/>
  </si>
  <si>
    <t>环境无法做透明件</t>
    <phoneticPr fontId="3" type="noConversion"/>
  </si>
  <si>
    <t>无除湿干燥机</t>
    <phoneticPr fontId="3" type="noConversion"/>
  </si>
  <si>
    <r>
      <t>此</t>
    </r>
    <r>
      <rPr>
        <sz val="10"/>
        <rFont val="宋体"/>
        <family val="3"/>
        <charset val="134"/>
      </rPr>
      <t>产</t>
    </r>
    <r>
      <rPr>
        <sz val="10"/>
        <rFont val="標楷體"/>
        <family val="3"/>
        <charset val="134"/>
      </rPr>
      <t>品用超</t>
    </r>
    <r>
      <rPr>
        <sz val="10"/>
        <rFont val="宋体"/>
        <family val="3"/>
        <charset val="134"/>
      </rPr>
      <t>声</t>
    </r>
    <r>
      <rPr>
        <sz val="10"/>
        <rFont val="標楷體"/>
        <family val="3"/>
        <charset val="134"/>
      </rPr>
      <t>波加工</t>
    </r>
    <r>
      <rPr>
        <sz val="10"/>
        <rFont val="宋体"/>
        <family val="3"/>
        <charset val="134"/>
      </rPr>
      <t>产</t>
    </r>
    <r>
      <rPr>
        <sz val="10"/>
        <rFont val="標楷體"/>
        <family val="3"/>
        <charset val="134"/>
      </rPr>
      <t xml:space="preserve">品表面易刮花暂不接单 </t>
    </r>
    <phoneticPr fontId="33" type="noConversion"/>
  </si>
  <si>
    <r>
      <t>以前有打</t>
    </r>
    <r>
      <rPr>
        <sz val="10"/>
        <rFont val="宋体"/>
        <family val="3"/>
        <charset val="134"/>
      </rPr>
      <t>过样</t>
    </r>
    <r>
      <rPr>
        <sz val="10"/>
        <rFont val="標楷體"/>
        <family val="3"/>
        <charset val="134"/>
      </rPr>
      <t>尺寸不良退回无法再接</t>
    </r>
    <phoneticPr fontId="33" type="noConversion"/>
  </si>
  <si>
    <t>0.233增加1人人工费</t>
    <phoneticPr fontId="3" type="noConversion"/>
  </si>
  <si>
    <r>
      <rPr>
        <b/>
        <sz val="10"/>
        <rFont val="宋体"/>
        <family val="3"/>
        <charset val="134"/>
      </rPr>
      <t>顶钧</t>
    </r>
    <r>
      <rPr>
        <b/>
        <sz val="10"/>
        <rFont val="標楷體"/>
        <family val="4"/>
        <charset val="136"/>
      </rPr>
      <t>8折</t>
    </r>
    <r>
      <rPr>
        <b/>
        <sz val="10"/>
        <rFont val="宋体"/>
        <family val="3"/>
        <charset val="134"/>
      </rPr>
      <t>含税价</t>
    </r>
    <r>
      <rPr>
        <b/>
        <sz val="10"/>
        <rFont val="標楷體"/>
        <family val="4"/>
        <charset val="136"/>
      </rPr>
      <t>13%</t>
    </r>
    <r>
      <rPr>
        <sz val="12"/>
        <color theme="1"/>
        <rFont val="等线"/>
        <family val="2"/>
        <scheme val="minor"/>
      </rPr>
      <t/>
    </r>
    <phoneticPr fontId="3" type="noConversion"/>
  </si>
  <si>
    <t>委外廠商（宝隆）顶钧模具明細表</t>
    <phoneticPr fontId="4" type="noConversion"/>
  </si>
  <si>
    <t>山圣回复</t>
    <phoneticPr fontId="3" type="noConversion"/>
  </si>
  <si>
    <t>宏和回复</t>
    <phoneticPr fontId="3" type="noConversion"/>
  </si>
  <si>
    <t>茁腾回复</t>
    <phoneticPr fontId="3" type="noConversion"/>
  </si>
  <si>
    <t>臻泽回接不了</t>
    <phoneticPr fontId="3" type="noConversion"/>
  </si>
  <si>
    <t>LUSK</t>
    <phoneticPr fontId="3" type="noConversion"/>
  </si>
  <si>
    <t>顶钧含人費用</t>
    <phoneticPr fontId="3" type="noConversion"/>
  </si>
  <si>
    <t>顶勤回复暂按顶钧价格待发模后如有不符再提出确认新单价</t>
    <phoneticPr fontId="3" type="noConversion"/>
  </si>
  <si>
    <t>顶勤现场看过4人作业需修正单价确认</t>
    <phoneticPr fontId="3" type="noConversion"/>
  </si>
  <si>
    <t>此套现场2人作业</t>
    <phoneticPr fontId="3" type="noConversion"/>
  </si>
  <si>
    <t>有含用人费/高速机</t>
    <phoneticPr fontId="3" type="noConversion"/>
  </si>
  <si>
    <t>無高速机</t>
    <phoneticPr fontId="3" type="noConversion"/>
  </si>
  <si>
    <r>
      <rPr>
        <b/>
        <sz val="10"/>
        <rFont val="宋体"/>
        <family val="3"/>
        <charset val="134"/>
      </rPr>
      <t>顶钧</t>
    </r>
    <r>
      <rPr>
        <b/>
        <sz val="10"/>
        <rFont val="宋体"/>
        <family val="3"/>
        <charset val="134"/>
      </rPr>
      <t>含税价</t>
    </r>
    <r>
      <rPr>
        <b/>
        <sz val="10"/>
        <rFont val="標楷體"/>
        <family val="4"/>
        <charset val="136"/>
      </rPr>
      <t>13%</t>
    </r>
    <phoneticPr fontId="3" type="noConversion"/>
  </si>
  <si>
    <t>201206013002B/ 201206013003B</t>
    <phoneticPr fontId="3" type="noConversion"/>
  </si>
  <si>
    <t>单量少接不了</t>
    <phoneticPr fontId="3" type="noConversion"/>
  </si>
  <si>
    <t>接不了</t>
    <phoneticPr fontId="3" type="noConversion"/>
  </si>
  <si>
    <t>顶勤回复暂按顶钧价格待发模后如有不符再提出确认新单价</t>
  </si>
  <si>
    <t>101344027002B 101344027006B</t>
    <phoneticPr fontId="3" type="noConversion"/>
  </si>
  <si>
    <t>机器速度达不到</t>
  </si>
  <si>
    <t>均強</t>
    <phoneticPr fontId="3" type="noConversion"/>
  </si>
  <si>
    <t>模具尺寸</t>
    <phoneticPr fontId="3" type="noConversion"/>
  </si>
  <si>
    <t xml:space="preserve">厚490寬400高450 </t>
    <phoneticPr fontId="3" type="noConversion"/>
  </si>
  <si>
    <t xml:space="preserve"> 厚430寬400高650</t>
    <phoneticPr fontId="3" type="noConversion"/>
  </si>
  <si>
    <t xml:space="preserve">有关外发模具3345#及3348模具品质及模具尺寸差异问题
   有关3348#模具实测150T机台我司机台无法生产（模具尺寸：400*650*430）、因此模
具高度太高无法装模。暂无法接收此模具生产。
     另：3345模号经与我司机台匹配也无法装模。此模具容模厚度无法用机械手作业，此产
品品质与贵司相关人员了解到，外观尺寸、变形度、开口尺寸等无法把控，有很大的品质隐
患，（为后续不影响贵司交期特退回贵司生产.）故无法接收此模具生产。给贵司造成困扰、
请贵司高层知悉并谅解。
</t>
    <phoneticPr fontId="3" type="noConversion"/>
  </si>
  <si>
    <t>鑫厦</t>
    <phoneticPr fontId="3" type="noConversion"/>
  </si>
  <si>
    <t>山圣</t>
    <phoneticPr fontId="3" type="noConversion"/>
  </si>
  <si>
    <r>
      <rPr>
        <sz val="10"/>
        <color rgb="FFFF0000"/>
        <rFont val="宋体"/>
        <family val="3"/>
        <charset val="134"/>
      </rPr>
      <t>臻泽</t>
    </r>
    <r>
      <rPr>
        <sz val="10"/>
        <rFont val="宋体"/>
        <family val="3"/>
        <charset val="134"/>
      </rPr>
      <t>&amp;山圣&amp;茁腾</t>
    </r>
    <phoneticPr fontId="3" type="noConversion"/>
  </si>
  <si>
    <r>
      <rPr>
        <sz val="10"/>
        <color rgb="FFFF0000"/>
        <rFont val="宋体"/>
        <family val="3"/>
        <charset val="134"/>
      </rPr>
      <t>鑫厦</t>
    </r>
    <r>
      <rPr>
        <sz val="10"/>
        <rFont val="宋体"/>
        <family val="3"/>
        <charset val="134"/>
      </rPr>
      <t>&amp;顶勤</t>
    </r>
    <phoneticPr fontId="3" type="noConversion"/>
  </si>
  <si>
    <r>
      <rPr>
        <sz val="10"/>
        <color rgb="FFFF0000"/>
        <rFont val="宋体"/>
        <family val="3"/>
        <charset val="134"/>
      </rPr>
      <t>臻泽</t>
    </r>
    <r>
      <rPr>
        <sz val="10"/>
        <color theme="1"/>
        <rFont val="宋体"/>
        <family val="3"/>
        <charset val="134"/>
      </rPr>
      <t>&amp;宏和</t>
    </r>
    <phoneticPr fontId="3" type="noConversion"/>
  </si>
  <si>
    <t>宏和</t>
    <phoneticPr fontId="3" type="noConversion"/>
  </si>
  <si>
    <r>
      <rPr>
        <sz val="10"/>
        <color rgb="FFFF0000"/>
        <rFont val="宋体"/>
        <family val="3"/>
        <charset val="134"/>
      </rPr>
      <t>山圣</t>
    </r>
    <r>
      <rPr>
        <sz val="10"/>
        <rFont val="宋体"/>
        <family val="3"/>
        <charset val="134"/>
      </rPr>
      <t>&amp;宏和</t>
    </r>
    <phoneticPr fontId="3" type="noConversion"/>
  </si>
  <si>
    <t>鑫厦</t>
  </si>
  <si>
    <t>均強議價</t>
    <phoneticPr fontId="3" type="noConversion"/>
  </si>
  <si>
    <t>宏和議價</t>
    <phoneticPr fontId="3" type="noConversion"/>
  </si>
  <si>
    <r>
      <rPr>
        <sz val="10"/>
        <color rgb="FFFF0000"/>
        <rFont val="新細明體"/>
        <family val="1"/>
      </rPr>
      <t>祥舜</t>
    </r>
    <r>
      <rPr>
        <sz val="10"/>
        <rFont val="新細明體"/>
        <family val="22"/>
        <charset val="134"/>
      </rPr>
      <t xml:space="preserve"> &amp;</t>
    </r>
    <r>
      <rPr>
        <sz val="10"/>
        <rFont val="宋体"/>
        <family val="3"/>
        <charset val="134"/>
      </rPr>
      <t>顶</t>
    </r>
    <r>
      <rPr>
        <sz val="10"/>
        <rFont val="新細明體"/>
        <family val="22"/>
        <charset val="134"/>
      </rPr>
      <t>勤</t>
    </r>
    <phoneticPr fontId="3" type="noConversion"/>
  </si>
  <si>
    <r>
      <rPr>
        <sz val="10"/>
        <rFont val="宋体"/>
        <family val="3"/>
        <charset val="134"/>
      </rPr>
      <t>顶</t>
    </r>
    <r>
      <rPr>
        <sz val="10"/>
        <rFont val="新細明體"/>
        <family val="22"/>
        <charset val="134"/>
      </rPr>
      <t>勤</t>
    </r>
    <phoneticPr fontId="3" type="noConversion"/>
  </si>
  <si>
    <t>做不了</t>
    <phoneticPr fontId="3" type="noConversion"/>
  </si>
  <si>
    <t>建議不外發</t>
    <phoneticPr fontId="3" type="noConversion"/>
  </si>
  <si>
    <t>顶钧含税价13%</t>
    <phoneticPr fontId="3" type="noConversion"/>
  </si>
  <si>
    <t>8折含税价13%</t>
    <phoneticPr fontId="3" type="noConversion"/>
  </si>
  <si>
    <t>祥舜議價</t>
    <phoneticPr fontId="3" type="noConversion"/>
  </si>
  <si>
    <r>
      <t>顶勤改</t>
    </r>
    <r>
      <rPr>
        <sz val="10"/>
        <color rgb="FFFF0000"/>
        <rFont val="宋体"/>
        <family val="3"/>
        <charset val="134"/>
      </rPr>
      <t>祥舜</t>
    </r>
    <phoneticPr fontId="3" type="noConversion"/>
  </si>
  <si>
    <t>喷漆加印刷</t>
  </si>
  <si>
    <t>印刷</t>
  </si>
  <si>
    <t>印刷</t>
    <phoneticPr fontId="3" type="noConversion"/>
  </si>
  <si>
    <t>工藝</t>
    <phoneticPr fontId="3" type="noConversion"/>
  </si>
  <si>
    <r>
      <rPr>
        <sz val="9"/>
        <rFont val="宋体"/>
        <family val="3"/>
        <charset val="134"/>
      </rPr>
      <t>难</t>
    </r>
    <r>
      <rPr>
        <sz val="9"/>
        <rFont val="新細明體"/>
        <family val="22"/>
        <charset val="134"/>
      </rPr>
      <t>度</t>
    </r>
    <r>
      <rPr>
        <sz val="9"/>
        <rFont val="宋体"/>
        <family val="3"/>
        <charset val="134"/>
      </rPr>
      <t>较</t>
    </r>
    <r>
      <rPr>
        <sz val="9"/>
        <rFont val="新細明體"/>
        <family val="22"/>
        <charset val="134"/>
      </rPr>
      <t>大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</si>
</sst>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_);[Red]\(0\)"/>
    <numFmt numFmtId="177" formatCode="0_);\(0\)"/>
    <numFmt numFmtId="178" formatCode="#,##0_ "/>
    <numFmt numFmtId="179" formatCode="0_ "/>
    <numFmt numFmtId="180" formatCode="&quot; &quot;[$EUR]* #,##0.00&quot; &quot;;&quot; &quot;[$EUR]* \(#,##0.00\);&quot; &quot;[$EUR]* &quot;-&quot;??&quot; &quot;"/>
    <numFmt numFmtId="181" formatCode="0_ ;[Red]\-0\ "/>
    <numFmt numFmtId="182" formatCode="0;[Red]0"/>
    <numFmt numFmtId="183" formatCode="0.000_);[Red]\(0.000\)"/>
    <numFmt numFmtId="184" formatCode="[$￥-804]#,##0.0"/>
    <numFmt numFmtId="185" formatCode="0.00;[Red]0.00"/>
    <numFmt numFmtId="186" formatCode="m&quot;月&quot;d&quot;日&quot;;@"/>
    <numFmt numFmtId="187" formatCode="#,##0_);\(#,##0\)"/>
    <numFmt numFmtId="188" formatCode="0.00_);[Red]\(0.00\)"/>
    <numFmt numFmtId="189" formatCode="#,##0.000_);[Red]\(#,##0.000\)"/>
    <numFmt numFmtId="190" formatCode="0.0_);[Red]\(0.0\)"/>
  </numFmts>
  <fonts count="39">
    <font>
      <sz val="11"/>
      <color theme="1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宋体"/>
      <family val="3"/>
      <charset val="136"/>
    </font>
    <font>
      <sz val="9"/>
      <name val="等线"/>
      <family val="3"/>
      <charset val="134"/>
      <scheme val="minor"/>
    </font>
    <font>
      <sz val="9"/>
      <name val="等线"/>
      <family val="2"/>
      <charset val="136"/>
      <scheme val="minor"/>
    </font>
    <font>
      <sz val="12"/>
      <color theme="1"/>
      <name val="等线"/>
      <family val="2"/>
      <charset val="136"/>
      <scheme val="minor"/>
    </font>
    <font>
      <sz val="12"/>
      <name val="宋体"/>
      <family val="3"/>
      <charset val="136"/>
    </font>
    <font>
      <sz val="12"/>
      <name val="宋体"/>
      <family val="3"/>
      <charset val="134"/>
    </font>
    <font>
      <sz val="9"/>
      <name val="FangSong"/>
      <family val="3"/>
      <charset val="134"/>
    </font>
    <font>
      <sz val="12"/>
      <name val="新細明體"/>
      <family val="1"/>
      <charset val="134"/>
    </font>
    <font>
      <sz val="12"/>
      <color indexed="8"/>
      <name val="Verdana"/>
      <family val="2"/>
      <charset val="134"/>
    </font>
    <font>
      <sz val="10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Arial"/>
      <family val="2"/>
    </font>
    <font>
      <sz val="10"/>
      <color rgb="FFFF0000"/>
      <name val="宋体"/>
      <family val="3"/>
      <charset val="134"/>
    </font>
    <font>
      <b/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indexed="8"/>
      <name val="MS Sans Serif"/>
      <family val="2"/>
    </font>
    <font>
      <sz val="12"/>
      <color indexed="8"/>
      <name val="新細明體"/>
      <family val="1"/>
      <charset val="136"/>
    </font>
    <font>
      <sz val="11"/>
      <color theme="1"/>
      <name val="等线"/>
      <family val="2"/>
      <scheme val="minor"/>
    </font>
    <font>
      <sz val="12"/>
      <name val="新細明體"/>
      <family val="2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b/>
      <sz val="10"/>
      <name val="標楷體"/>
      <family val="4"/>
      <charset val="136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name val="新細明體"/>
      <family val="1"/>
      <charset val="134"/>
    </font>
    <font>
      <sz val="10"/>
      <name val="新細明體"/>
      <family val="22"/>
      <charset val="134"/>
    </font>
    <font>
      <sz val="10"/>
      <name val="標楷體"/>
      <family val="3"/>
      <charset val="134"/>
    </font>
    <font>
      <sz val="9"/>
      <name val="宋体"/>
      <family val="3"/>
      <charset val="134"/>
    </font>
    <font>
      <sz val="10"/>
      <name val="Helv"/>
      <family val="2"/>
    </font>
    <font>
      <sz val="10"/>
      <color rgb="FFFF0000"/>
      <name val="新細明體"/>
      <family val="1"/>
    </font>
    <font>
      <sz val="9"/>
      <name val="新細明體"/>
      <family val="22"/>
      <charset val="134"/>
    </font>
    <font>
      <sz val="9"/>
      <name val="新細明體"/>
      <family val="1"/>
      <charset val="134"/>
    </font>
    <font>
      <sz val="9"/>
      <name val="標楷體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0">
    <xf numFmtId="180" fontId="0" fillId="0" borderId="0"/>
    <xf numFmtId="180" fontId="2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7" fillId="0" borderId="0">
      <alignment vertical="center"/>
    </xf>
    <xf numFmtId="180" fontId="9" fillId="0" borderId="0"/>
    <xf numFmtId="180" fontId="10" fillId="0" borderId="0" applyNumberFormat="0" applyFill="0" applyBorder="0" applyProtection="0">
      <alignment vertical="top" wrapText="1"/>
    </xf>
    <xf numFmtId="180" fontId="5" fillId="0" borderId="0">
      <alignment vertical="center"/>
    </xf>
    <xf numFmtId="180" fontId="7" fillId="0" borderId="0">
      <alignment vertical="center"/>
    </xf>
    <xf numFmtId="180" fontId="7" fillId="0" borderId="0">
      <alignment vertical="center"/>
    </xf>
    <xf numFmtId="180" fontId="13" fillId="0" borderId="0"/>
    <xf numFmtId="180" fontId="13" fillId="0" borderId="0"/>
    <xf numFmtId="180" fontId="19" fillId="0" borderId="0">
      <alignment vertical="center"/>
    </xf>
    <xf numFmtId="180" fontId="2" fillId="0" borderId="0">
      <alignment vertical="center"/>
    </xf>
    <xf numFmtId="180" fontId="5" fillId="0" borderId="0">
      <alignment vertical="center"/>
    </xf>
    <xf numFmtId="180" fontId="7" fillId="0" borderId="0">
      <alignment vertical="center"/>
    </xf>
    <xf numFmtId="180" fontId="20" fillId="0" borderId="0"/>
    <xf numFmtId="180" fontId="21" fillId="0" borderId="0">
      <alignment vertical="center"/>
    </xf>
    <xf numFmtId="180" fontId="21" fillId="0" borderId="0">
      <alignment vertical="center"/>
    </xf>
    <xf numFmtId="180" fontId="7" fillId="0" borderId="0">
      <alignment vertical="center"/>
    </xf>
    <xf numFmtId="0" fontId="22" fillId="0" borderId="0"/>
    <xf numFmtId="184" fontId="2" fillId="0" borderId="0">
      <alignment vertical="center"/>
    </xf>
    <xf numFmtId="184" fontId="21" fillId="0" borderId="0">
      <alignment vertical="center"/>
    </xf>
    <xf numFmtId="184" fontId="21" fillId="0" borderId="0">
      <alignment vertical="center"/>
    </xf>
    <xf numFmtId="184" fontId="20" fillId="0" borderId="0"/>
    <xf numFmtId="0" fontId="7" fillId="0" borderId="0">
      <alignment vertical="center"/>
    </xf>
    <xf numFmtId="0" fontId="7" fillId="0" borderId="0">
      <alignment vertical="center"/>
    </xf>
    <xf numFmtId="0" fontId="34" fillId="0" borderId="0"/>
    <xf numFmtId="0" fontId="7" fillId="0" borderId="0">
      <alignment vertical="center"/>
    </xf>
  </cellStyleXfs>
  <cellXfs count="189">
    <xf numFmtId="180" fontId="0" fillId="0" borderId="0" xfId="0"/>
    <xf numFmtId="176" fontId="12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 wrapText="1"/>
    </xf>
    <xf numFmtId="176" fontId="12" fillId="0" borderId="0" xfId="0" applyNumberFormat="1" applyFont="1" applyFill="1" applyAlignment="1">
      <alignment horizontal="left" vertical="center" wrapText="1"/>
    </xf>
    <xf numFmtId="176" fontId="16" fillId="0" borderId="0" xfId="0" applyNumberFormat="1" applyFont="1" applyFill="1" applyAlignment="1">
      <alignment horizontal="center" vertical="center"/>
    </xf>
    <xf numFmtId="176" fontId="14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vertical="center"/>
    </xf>
    <xf numFmtId="176" fontId="17" fillId="0" borderId="0" xfId="0" applyNumberFormat="1" applyFont="1" applyFill="1" applyAlignment="1">
      <alignment vertical="center"/>
    </xf>
    <xf numFmtId="176" fontId="18" fillId="0" borderId="1" xfId="1" applyNumberFormat="1" applyFont="1" applyFill="1" applyBorder="1" applyAlignment="1">
      <alignment horizontal="center" vertical="center" wrapText="1"/>
    </xf>
    <xf numFmtId="176" fontId="14" fillId="0" borderId="0" xfId="0" applyNumberFormat="1" applyFont="1" applyFill="1" applyAlignment="1">
      <alignment vertical="center"/>
    </xf>
    <xf numFmtId="176" fontId="14" fillId="0" borderId="1" xfId="0" applyNumberFormat="1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Alignment="1">
      <alignment vertical="center"/>
    </xf>
    <xf numFmtId="176" fontId="16" fillId="0" borderId="1" xfId="0" applyNumberFormat="1" applyFont="1" applyFill="1" applyBorder="1" applyAlignment="1">
      <alignment horizontal="center" vertical="center" wrapText="1"/>
    </xf>
    <xf numFmtId="181" fontId="7" fillId="0" borderId="1" xfId="19" applyNumberFormat="1" applyFont="1" applyFill="1" applyBorder="1" applyAlignment="1">
      <alignment horizontal="center" vertical="center" shrinkToFit="1"/>
    </xf>
    <xf numFmtId="181" fontId="7" fillId="0" borderId="1" xfId="17" applyNumberFormat="1" applyFont="1" applyFill="1" applyBorder="1" applyAlignment="1">
      <alignment horizontal="center" vertical="center" shrinkToFit="1"/>
    </xf>
    <xf numFmtId="176" fontId="12" fillId="0" borderId="0" xfId="0" applyNumberFormat="1" applyFont="1" applyFill="1" applyAlignment="1">
      <alignment horizontal="left" vertical="center"/>
    </xf>
    <xf numFmtId="181" fontId="11" fillId="0" borderId="1" xfId="17" applyNumberFormat="1" applyFont="1" applyFill="1" applyBorder="1" applyAlignment="1">
      <alignment horizontal="center" vertical="center" shrinkToFit="1"/>
    </xf>
    <xf numFmtId="176" fontId="11" fillId="2" borderId="1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/>
    </xf>
    <xf numFmtId="176" fontId="11" fillId="2" borderId="0" xfId="0" applyNumberFormat="1" applyFont="1" applyFill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 shrinkToFit="1"/>
    </xf>
    <xf numFmtId="176" fontId="16" fillId="2" borderId="0" xfId="0" applyNumberFormat="1" applyFont="1" applyFill="1" applyAlignment="1">
      <alignment horizontal="center" vertical="center" shrinkToFit="1"/>
    </xf>
    <xf numFmtId="176" fontId="11" fillId="0" borderId="1" xfId="18" applyNumberFormat="1" applyFont="1" applyFill="1" applyBorder="1" applyAlignment="1">
      <alignment horizontal="center" vertical="center" shrinkToFit="1"/>
    </xf>
    <xf numFmtId="181" fontId="11" fillId="0" borderId="1" xfId="19" applyNumberFormat="1" applyFont="1" applyFill="1" applyBorder="1" applyAlignment="1">
      <alignment horizontal="center" vertical="center" shrinkToFit="1"/>
    </xf>
    <xf numFmtId="179" fontId="11" fillId="0" borderId="1" xfId="0" applyNumberFormat="1" applyFont="1" applyFill="1" applyBorder="1" applyAlignment="1">
      <alignment horizontal="center" vertical="center" shrinkToFit="1"/>
    </xf>
    <xf numFmtId="176" fontId="16" fillId="0" borderId="1" xfId="0" applyNumberFormat="1" applyFont="1" applyFill="1" applyBorder="1" applyAlignment="1">
      <alignment horizontal="left" vertical="center" wrapText="1"/>
    </xf>
    <xf numFmtId="176" fontId="16" fillId="0" borderId="0" xfId="0" applyNumberFormat="1" applyFont="1" applyFill="1" applyAlignment="1">
      <alignment vertical="center"/>
    </xf>
    <xf numFmtId="180" fontId="11" fillId="0" borderId="1" xfId="0" applyNumberFormat="1" applyFont="1" applyFill="1" applyBorder="1" applyAlignment="1">
      <alignment horizontal="center" vertical="center" shrinkToFit="1"/>
    </xf>
    <xf numFmtId="0" fontId="11" fillId="0" borderId="1" xfId="0" applyNumberFormat="1" applyFont="1" applyBorder="1" applyAlignment="1">
      <alignment horizontal="center" vertical="center" shrinkToFit="1"/>
    </xf>
    <xf numFmtId="176" fontId="16" fillId="2" borderId="0" xfId="0" applyNumberFormat="1" applyFont="1" applyFill="1" applyAlignment="1">
      <alignment horizontal="center" vertical="center"/>
    </xf>
    <xf numFmtId="176" fontId="11" fillId="2" borderId="1" xfId="4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 applyProtection="1">
      <alignment horizontal="center" vertical="center" shrinkToFit="1"/>
      <protection locked="0"/>
    </xf>
    <xf numFmtId="176" fontId="11" fillId="2" borderId="0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left" vertical="center" wrapText="1"/>
    </xf>
    <xf numFmtId="176" fontId="14" fillId="2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 shrinkToFit="1"/>
    </xf>
    <xf numFmtId="182" fontId="11" fillId="0" borderId="1" xfId="19" applyNumberFormat="1" applyFont="1" applyFill="1" applyBorder="1" applyAlignment="1">
      <alignment horizontal="center" vertical="center" wrapText="1" shrinkToFit="1"/>
    </xf>
    <xf numFmtId="1" fontId="11" fillId="2" borderId="1" xfId="0" applyNumberFormat="1" applyFont="1" applyFill="1" applyBorder="1" applyAlignment="1">
      <alignment horizontal="center" vertical="center" shrinkToFit="1"/>
    </xf>
    <xf numFmtId="176" fontId="7" fillId="0" borderId="1" xfId="0" applyNumberFormat="1" applyFont="1" applyFill="1" applyBorder="1" applyAlignment="1">
      <alignment horizontal="center" vertical="center" shrinkToFit="1"/>
    </xf>
    <xf numFmtId="176" fontId="14" fillId="2" borderId="0" xfId="0" applyNumberFormat="1" applyFont="1" applyFill="1" applyAlignment="1">
      <alignment horizontal="center" vertical="center"/>
    </xf>
    <xf numFmtId="176" fontId="14" fillId="2" borderId="1" xfId="0" applyNumberFormat="1" applyFont="1" applyFill="1" applyBorder="1" applyAlignment="1">
      <alignment horizontal="left" vertical="center" wrapText="1" shrinkToFit="1"/>
    </xf>
    <xf numFmtId="49" fontId="14" fillId="0" borderId="1" xfId="0" applyNumberFormat="1" applyFont="1" applyBorder="1" applyAlignment="1">
      <alignment horizontal="center" vertical="center" shrinkToFit="1"/>
    </xf>
    <xf numFmtId="176" fontId="14" fillId="2" borderId="1" xfId="0" applyNumberFormat="1" applyFont="1" applyFill="1" applyBorder="1" applyAlignment="1">
      <alignment horizontal="center" vertical="center" wrapText="1" shrinkToFit="1"/>
    </xf>
    <xf numFmtId="183" fontId="23" fillId="0" borderId="4" xfId="10" applyNumberFormat="1" applyFont="1" applyFill="1" applyBorder="1" applyAlignment="1">
      <alignment horizontal="center" vertical="center"/>
    </xf>
    <xf numFmtId="176" fontId="11" fillId="0" borderId="1" xfId="1" applyNumberFormat="1" applyFont="1" applyFill="1" applyBorder="1" applyAlignment="1">
      <alignment horizontal="center" vertical="center" wrapText="1"/>
    </xf>
    <xf numFmtId="177" fontId="26" fillId="3" borderId="1" xfId="1" applyNumberFormat="1" applyFont="1" applyFill="1" applyBorder="1" applyAlignment="1">
      <alignment horizontal="center" vertical="center" wrapText="1"/>
    </xf>
    <xf numFmtId="180" fontId="11" fillId="2" borderId="1" xfId="0" applyNumberFormat="1" applyFont="1" applyFill="1" applyBorder="1" applyAlignment="1">
      <alignment horizontal="center" vertical="center"/>
    </xf>
    <xf numFmtId="176" fontId="11" fillId="2" borderId="1" xfId="3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shrinkToFit="1"/>
    </xf>
    <xf numFmtId="176" fontId="11" fillId="0" borderId="1" xfId="0" applyNumberFormat="1" applyFont="1" applyFill="1" applyBorder="1" applyAlignment="1">
      <alignment horizontal="center" vertical="center" shrinkToFit="1"/>
    </xf>
    <xf numFmtId="176" fontId="11" fillId="2" borderId="1" xfId="15" applyNumberFormat="1" applyFont="1" applyFill="1" applyBorder="1" applyAlignment="1">
      <alignment horizontal="center" vertical="center" shrinkToFit="1"/>
    </xf>
    <xf numFmtId="176" fontId="11" fillId="0" borderId="1" xfId="15" applyNumberFormat="1" applyFont="1" applyFill="1" applyBorder="1" applyAlignment="1" applyProtection="1">
      <alignment horizontal="center" vertical="center" shrinkToFit="1"/>
      <protection locked="0"/>
    </xf>
    <xf numFmtId="176" fontId="11" fillId="2" borderId="1" xfId="15" applyNumberFormat="1" applyFont="1" applyFill="1" applyBorder="1" applyAlignment="1" applyProtection="1">
      <alignment horizontal="center" vertical="center" wrapText="1" shrinkToFit="1"/>
      <protection locked="0"/>
    </xf>
    <xf numFmtId="178" fontId="11" fillId="0" borderId="1" xfId="0" applyNumberFormat="1" applyFont="1" applyFill="1" applyBorder="1" applyAlignment="1">
      <alignment horizontal="center" vertical="center" shrinkToFit="1"/>
    </xf>
    <xf numFmtId="180" fontId="11" fillId="0" borderId="1" xfId="0" applyNumberFormat="1" applyFont="1" applyBorder="1" applyAlignment="1">
      <alignment horizontal="center" vertical="center" shrinkToFit="1"/>
    </xf>
    <xf numFmtId="182" fontId="11" fillId="0" borderId="1" xfId="19" applyNumberFormat="1" applyFont="1" applyFill="1" applyBorder="1" applyAlignment="1">
      <alignment horizontal="center" vertical="center" shrinkToFit="1"/>
    </xf>
    <xf numFmtId="1" fontId="11" fillId="2" borderId="1" xfId="0" applyNumberFormat="1" applyFont="1" applyFill="1" applyBorder="1" applyAlignment="1">
      <alignment horizontal="center" vertical="center" wrapText="1" shrinkToFit="1"/>
    </xf>
    <xf numFmtId="49" fontId="11" fillId="5" borderId="1" xfId="0" applyNumberFormat="1" applyFont="1" applyFill="1" applyBorder="1" applyAlignment="1">
      <alignment horizontal="center" vertical="center" shrinkToFit="1"/>
    </xf>
    <xf numFmtId="176" fontId="28" fillId="0" borderId="1" xfId="21" applyNumberFormat="1" applyFont="1" applyFill="1" applyBorder="1" applyAlignment="1">
      <alignment horizontal="center" vertical="center"/>
    </xf>
    <xf numFmtId="49" fontId="29" fillId="0" borderId="1" xfId="22" applyNumberFormat="1" applyFont="1" applyFill="1" applyBorder="1" applyAlignment="1">
      <alignment horizontal="center" vertical="center" wrapText="1"/>
    </xf>
    <xf numFmtId="176" fontId="29" fillId="0" borderId="1" xfId="22" applyNumberFormat="1" applyFont="1" applyFill="1" applyBorder="1" applyAlignment="1">
      <alignment horizontal="center" vertical="center" wrapText="1"/>
    </xf>
    <xf numFmtId="182" fontId="29" fillId="0" borderId="1" xfId="22" applyNumberFormat="1" applyFont="1" applyFill="1" applyBorder="1" applyAlignment="1">
      <alignment horizontal="center" vertical="center" wrapText="1"/>
    </xf>
    <xf numFmtId="185" fontId="29" fillId="0" borderId="1" xfId="22" applyNumberFormat="1" applyFont="1" applyFill="1" applyBorder="1" applyAlignment="1">
      <alignment horizontal="center" vertical="center" wrapText="1"/>
    </xf>
    <xf numFmtId="176" fontId="29" fillId="6" borderId="1" xfId="22" applyNumberFormat="1" applyFont="1" applyFill="1" applyBorder="1" applyAlignment="1">
      <alignment horizontal="center" vertical="center" wrapText="1"/>
    </xf>
    <xf numFmtId="186" fontId="29" fillId="0" borderId="1" xfId="22" applyNumberFormat="1" applyFont="1" applyFill="1" applyBorder="1" applyAlignment="1">
      <alignment horizontal="center" vertical="center" wrapText="1"/>
    </xf>
    <xf numFmtId="0" fontId="28" fillId="0" borderId="0" xfId="21" applyFont="1" applyAlignment="1">
      <alignment horizontal="center" vertical="center"/>
    </xf>
    <xf numFmtId="0" fontId="28" fillId="0" borderId="1" xfId="21" applyFont="1" applyFill="1" applyBorder="1" applyAlignment="1">
      <alignment horizontal="center" vertical="center" shrinkToFit="1"/>
    </xf>
    <xf numFmtId="176" fontId="7" fillId="0" borderId="1" xfId="23" applyNumberFormat="1" applyFont="1" applyFill="1" applyBorder="1" applyAlignment="1">
      <alignment horizontal="center" vertical="center" shrinkToFit="1"/>
    </xf>
    <xf numFmtId="176" fontId="28" fillId="0" borderId="1" xfId="21" applyNumberFormat="1" applyFont="1" applyFill="1" applyBorder="1" applyAlignment="1">
      <alignment horizontal="center" vertical="center" shrinkToFit="1"/>
    </xf>
    <xf numFmtId="181" fontId="7" fillId="0" borderId="1" xfId="24" applyNumberFormat="1" applyFont="1" applyFill="1" applyBorder="1" applyAlignment="1">
      <alignment horizontal="center" vertical="center" shrinkToFit="1"/>
    </xf>
    <xf numFmtId="181" fontId="7" fillId="0" borderId="1" xfId="25" applyNumberFormat="1" applyFont="1" applyFill="1" applyBorder="1" applyAlignment="1">
      <alignment horizontal="center" vertical="center" shrinkToFit="1"/>
    </xf>
    <xf numFmtId="0" fontId="7" fillId="0" borderId="1" xfId="21" applyFont="1" applyBorder="1" applyAlignment="1">
      <alignment horizontal="center" vertical="center" shrinkToFit="1"/>
    </xf>
    <xf numFmtId="182" fontId="7" fillId="0" borderId="1" xfId="24" applyNumberFormat="1" applyFont="1" applyFill="1" applyBorder="1" applyAlignment="1">
      <alignment horizontal="center" vertical="center" shrinkToFit="1"/>
    </xf>
    <xf numFmtId="49" fontId="7" fillId="0" borderId="1" xfId="24" applyNumberFormat="1" applyFont="1" applyFill="1" applyBorder="1" applyAlignment="1">
      <alignment horizontal="center" vertical="center" shrinkToFit="1"/>
    </xf>
    <xf numFmtId="0" fontId="28" fillId="0" borderId="1" xfId="21" applyFont="1" applyBorder="1" applyAlignment="1">
      <alignment horizontal="center" vertical="center" shrinkToFit="1"/>
    </xf>
    <xf numFmtId="0" fontId="29" fillId="7" borderId="1" xfId="21" applyFont="1" applyFill="1" applyBorder="1" applyAlignment="1">
      <alignment horizontal="center" vertical="center" shrinkToFit="1"/>
    </xf>
    <xf numFmtId="0" fontId="28" fillId="6" borderId="1" xfId="21" applyFont="1" applyFill="1" applyBorder="1" applyAlignment="1">
      <alignment horizontal="center" vertical="center" shrinkToFit="1"/>
    </xf>
    <xf numFmtId="0" fontId="29" fillId="6" borderId="1" xfId="21" applyFont="1" applyFill="1" applyBorder="1" applyAlignment="1">
      <alignment horizontal="center" vertical="center" shrinkToFit="1"/>
    </xf>
    <xf numFmtId="58" fontId="28" fillId="0" borderId="1" xfId="21" applyNumberFormat="1" applyFont="1" applyBorder="1" applyAlignment="1">
      <alignment horizontal="center" vertical="center" shrinkToFit="1"/>
    </xf>
    <xf numFmtId="180" fontId="7" fillId="0" borderId="1" xfId="21" applyNumberFormat="1" applyFont="1" applyFill="1" applyBorder="1" applyAlignment="1">
      <alignment horizontal="center" vertical="center" shrinkToFit="1"/>
    </xf>
    <xf numFmtId="49" fontId="28" fillId="0" borderId="1" xfId="21" applyNumberFormat="1" applyFont="1" applyBorder="1" applyAlignment="1">
      <alignment horizontal="center" vertical="center" shrinkToFit="1"/>
    </xf>
    <xf numFmtId="182" fontId="28" fillId="0" borderId="1" xfId="21" applyNumberFormat="1" applyFont="1" applyBorder="1" applyAlignment="1">
      <alignment horizontal="center" vertical="center" shrinkToFit="1"/>
    </xf>
    <xf numFmtId="0" fontId="28" fillId="0" borderId="0" xfId="21" applyFont="1" applyAlignment="1">
      <alignment horizontal="center" vertical="center" shrinkToFit="1"/>
    </xf>
    <xf numFmtId="0" fontId="28" fillId="0" borderId="1" xfId="21" applyFont="1" applyBorder="1" applyAlignment="1">
      <alignment horizontal="center" vertical="center" wrapText="1" shrinkToFit="1"/>
    </xf>
    <xf numFmtId="49" fontId="28" fillId="0" borderId="1" xfId="21" applyNumberFormat="1" applyFont="1" applyBorder="1" applyAlignment="1">
      <alignment horizontal="center" vertical="center"/>
    </xf>
    <xf numFmtId="0" fontId="28" fillId="0" borderId="1" xfId="21" applyFont="1" applyBorder="1" applyAlignment="1">
      <alignment horizontal="center" vertical="center"/>
    </xf>
    <xf numFmtId="182" fontId="28" fillId="0" borderId="1" xfId="21" applyNumberFormat="1" applyFont="1" applyBorder="1" applyAlignment="1">
      <alignment horizontal="center" vertical="center" wrapText="1"/>
    </xf>
    <xf numFmtId="0" fontId="28" fillId="0" borderId="1" xfId="21" applyFont="1" applyBorder="1" applyAlignment="1">
      <alignment horizontal="center" vertical="center" wrapText="1"/>
    </xf>
    <xf numFmtId="49" fontId="28" fillId="0" borderId="0" xfId="21" applyNumberFormat="1" applyFont="1" applyAlignment="1">
      <alignment horizontal="center" vertical="center"/>
    </xf>
    <xf numFmtId="182" fontId="28" fillId="0" borderId="0" xfId="21" applyNumberFormat="1" applyFont="1" applyAlignment="1">
      <alignment horizontal="center" vertical="center"/>
    </xf>
    <xf numFmtId="185" fontId="29" fillId="8" borderId="1" xfId="22" applyNumberFormat="1" applyFont="1" applyFill="1" applyBorder="1" applyAlignment="1">
      <alignment horizontal="center" vertical="center" wrapText="1"/>
    </xf>
    <xf numFmtId="176" fontId="11" fillId="8" borderId="1" xfId="0" applyNumberFormat="1" applyFont="1" applyFill="1" applyBorder="1" applyAlignment="1">
      <alignment horizontal="center" vertical="center" shrinkToFit="1"/>
    </xf>
    <xf numFmtId="49" fontId="7" fillId="8" borderId="1" xfId="20" applyNumberFormat="1" applyFont="1" applyFill="1" applyBorder="1" applyAlignment="1">
      <alignment horizontal="center" vertical="center" shrinkToFit="1"/>
    </xf>
    <xf numFmtId="49" fontId="28" fillId="8" borderId="1" xfId="21" applyNumberFormat="1" applyFont="1" applyFill="1" applyBorder="1" applyAlignment="1">
      <alignment horizontal="center" vertical="center" shrinkToFit="1"/>
    </xf>
    <xf numFmtId="49" fontId="28" fillId="9" borderId="1" xfId="21" applyNumberFormat="1" applyFont="1" applyFill="1" applyBorder="1" applyAlignment="1">
      <alignment horizontal="center" vertical="center"/>
    </xf>
    <xf numFmtId="187" fontId="28" fillId="0" borderId="1" xfId="0" applyNumberFormat="1" applyFont="1" applyBorder="1" applyAlignment="1">
      <alignment horizontal="center" vertical="center" shrinkToFit="1"/>
    </xf>
    <xf numFmtId="183" fontId="23" fillId="4" borderId="4" xfId="10" applyNumberFormat="1" applyFont="1" applyFill="1" applyBorder="1" applyAlignment="1">
      <alignment horizontal="center" vertical="center"/>
    </xf>
    <xf numFmtId="188" fontId="11" fillId="2" borderId="1" xfId="0" applyNumberFormat="1" applyFont="1" applyFill="1" applyBorder="1" applyAlignment="1">
      <alignment horizontal="center" vertical="center" wrapText="1"/>
    </xf>
    <xf numFmtId="183" fontId="11" fillId="2" borderId="1" xfId="0" applyNumberFormat="1" applyFont="1" applyFill="1" applyBorder="1" applyAlignment="1">
      <alignment horizontal="center" vertical="center" wrapText="1"/>
    </xf>
    <xf numFmtId="183" fontId="30" fillId="0" borderId="4" xfId="10" applyNumberFormat="1" applyFont="1" applyFill="1" applyBorder="1" applyAlignment="1">
      <alignment horizontal="center" vertical="center" wrapText="1"/>
    </xf>
    <xf numFmtId="183" fontId="31" fillId="0" borderId="4" xfId="10" applyNumberFormat="1" applyFont="1" applyFill="1" applyBorder="1" applyAlignment="1">
      <alignment horizontal="center" vertical="center" wrapText="1"/>
    </xf>
    <xf numFmtId="176" fontId="11" fillId="6" borderId="1" xfId="0" applyNumberFormat="1" applyFont="1" applyFill="1" applyBorder="1" applyAlignment="1">
      <alignment horizontal="center" vertical="center"/>
    </xf>
    <xf numFmtId="188" fontId="11" fillId="6" borderId="1" xfId="0" applyNumberFormat="1" applyFont="1" applyFill="1" applyBorder="1" applyAlignment="1">
      <alignment horizontal="center" vertical="center" wrapText="1"/>
    </xf>
    <xf numFmtId="183" fontId="11" fillId="6" borderId="1" xfId="0" applyNumberFormat="1" applyFont="1" applyFill="1" applyBorder="1" applyAlignment="1">
      <alignment horizontal="center" vertical="center" wrapText="1"/>
    </xf>
    <xf numFmtId="187" fontId="28" fillId="0" borderId="0" xfId="0" applyNumberFormat="1" applyFont="1" applyBorder="1" applyAlignment="1">
      <alignment horizontal="center" vertical="center" shrinkToFit="1"/>
    </xf>
    <xf numFmtId="189" fontId="14" fillId="0" borderId="0" xfId="0" applyNumberFormat="1" applyFont="1" applyFill="1" applyAlignment="1">
      <alignment vertical="center"/>
    </xf>
    <xf numFmtId="176" fontId="11" fillId="0" borderId="0" xfId="0" applyNumberFormat="1" applyFont="1" applyFill="1" applyAlignment="1">
      <alignment horizontal="center" vertical="center"/>
    </xf>
    <xf numFmtId="0" fontId="32" fillId="2" borderId="1" xfId="26" applyFont="1" applyFill="1" applyBorder="1" applyAlignment="1">
      <alignment horizontal="center" vertical="center" wrapText="1"/>
    </xf>
    <xf numFmtId="183" fontId="12" fillId="0" borderId="0" xfId="0" applyNumberFormat="1" applyFont="1" applyFill="1" applyAlignment="1">
      <alignment horizontal="center" vertical="center"/>
    </xf>
    <xf numFmtId="179" fontId="28" fillId="0" borderId="0" xfId="21" applyNumberFormat="1" applyFont="1" applyAlignment="1">
      <alignment horizontal="center" vertical="center"/>
    </xf>
    <xf numFmtId="176" fontId="17" fillId="0" borderId="0" xfId="0" applyNumberFormat="1" applyFont="1" applyFill="1" applyAlignment="1">
      <alignment horizontal="center" vertical="center"/>
    </xf>
    <xf numFmtId="183" fontId="31" fillId="6" borderId="4" xfId="10" applyNumberFormat="1" applyFont="1" applyFill="1" applyBorder="1" applyAlignment="1">
      <alignment horizontal="center" vertical="center" wrapText="1"/>
    </xf>
    <xf numFmtId="183" fontId="23" fillId="2" borderId="4" xfId="10" applyNumberFormat="1" applyFont="1" applyFill="1" applyBorder="1" applyAlignment="1">
      <alignment horizontal="center" vertical="center"/>
    </xf>
    <xf numFmtId="183" fontId="11" fillId="2" borderId="1" xfId="0" applyNumberFormat="1" applyFont="1" applyFill="1" applyBorder="1" applyAlignment="1">
      <alignment horizontal="center" vertical="center" wrapText="1"/>
    </xf>
    <xf numFmtId="183" fontId="11" fillId="2" borderId="1" xfId="0" applyNumberFormat="1" applyFont="1" applyFill="1" applyBorder="1" applyAlignment="1">
      <alignment horizontal="center" vertical="center" wrapText="1"/>
    </xf>
    <xf numFmtId="183" fontId="11" fillId="2" borderId="1" xfId="0" applyNumberFormat="1" applyFont="1" applyFill="1" applyBorder="1" applyAlignment="1">
      <alignment horizontal="center" vertical="center" wrapText="1"/>
    </xf>
    <xf numFmtId="183" fontId="11" fillId="2" borderId="1" xfId="0" applyNumberFormat="1" applyFont="1" applyFill="1" applyBorder="1" applyAlignment="1">
      <alignment horizontal="center" vertical="center" wrapText="1"/>
    </xf>
    <xf numFmtId="0" fontId="28" fillId="0" borderId="0" xfId="21" applyFont="1" applyAlignment="1">
      <alignment horizontal="center" vertical="center"/>
    </xf>
    <xf numFmtId="183" fontId="11" fillId="2" borderId="1" xfId="0" applyNumberFormat="1" applyFont="1" applyFill="1" applyBorder="1" applyAlignment="1">
      <alignment horizontal="center" vertical="center" wrapText="1"/>
    </xf>
    <xf numFmtId="183" fontId="30" fillId="6" borderId="4" xfId="1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/>
    </xf>
    <xf numFmtId="183" fontId="23" fillId="0" borderId="4" xfId="10" applyNumberFormat="1" applyFont="1" applyFill="1" applyBorder="1" applyAlignment="1">
      <alignment horizontal="center" vertical="center"/>
    </xf>
    <xf numFmtId="176" fontId="11" fillId="0" borderId="1" xfId="1" applyNumberFormat="1" applyFont="1" applyFill="1" applyBorder="1" applyAlignment="1">
      <alignment horizontal="center" vertical="center" wrapText="1"/>
    </xf>
    <xf numFmtId="176" fontId="11" fillId="2" borderId="1" xfId="15" applyNumberFormat="1" applyFont="1" applyFill="1" applyBorder="1" applyAlignment="1">
      <alignment horizontal="center" vertical="center" shrinkToFit="1"/>
    </xf>
    <xf numFmtId="0" fontId="28" fillId="0" borderId="0" xfId="21" applyFont="1" applyAlignment="1">
      <alignment horizontal="center" vertical="center"/>
    </xf>
    <xf numFmtId="0" fontId="28" fillId="0" borderId="1" xfId="21" applyFont="1" applyBorder="1" applyAlignment="1">
      <alignment horizontal="center" vertical="center" shrinkToFit="1"/>
    </xf>
    <xf numFmtId="49" fontId="11" fillId="8" borderId="1" xfId="0" applyNumberFormat="1" applyFont="1" applyFill="1" applyBorder="1" applyAlignment="1">
      <alignment horizontal="center" vertical="center" shrinkToFit="1"/>
    </xf>
    <xf numFmtId="188" fontId="11" fillId="2" borderId="1" xfId="0" applyNumberFormat="1" applyFont="1" applyFill="1" applyBorder="1" applyAlignment="1">
      <alignment horizontal="center" vertical="center" wrapText="1"/>
    </xf>
    <xf numFmtId="183" fontId="11" fillId="2" borderId="1" xfId="0" applyNumberFormat="1" applyFont="1" applyFill="1" applyBorder="1" applyAlignment="1">
      <alignment horizontal="center" vertical="center" wrapText="1"/>
    </xf>
    <xf numFmtId="183" fontId="14" fillId="2" borderId="1" xfId="0" applyNumberFormat="1" applyFont="1" applyFill="1" applyBorder="1" applyAlignment="1">
      <alignment horizontal="center" vertical="center" wrapText="1"/>
    </xf>
    <xf numFmtId="49" fontId="7" fillId="2" borderId="1" xfId="20" applyNumberFormat="1" applyFont="1" applyFill="1" applyBorder="1" applyAlignment="1">
      <alignment horizontal="center" vertical="center" shrinkToFit="1"/>
    </xf>
    <xf numFmtId="49" fontId="28" fillId="2" borderId="1" xfId="21" applyNumberFormat="1" applyFont="1" applyFill="1" applyBorder="1" applyAlignment="1">
      <alignment horizontal="center" vertical="center" shrinkToFit="1"/>
    </xf>
    <xf numFmtId="176" fontId="11" fillId="2" borderId="1" xfId="20" applyNumberFormat="1" applyFont="1" applyFill="1" applyBorder="1" applyAlignment="1">
      <alignment horizontal="center" vertical="center" shrinkToFit="1"/>
    </xf>
    <xf numFmtId="49" fontId="11" fillId="2" borderId="1" xfId="0" applyNumberFormat="1" applyFont="1" applyFill="1" applyBorder="1" applyAlignment="1">
      <alignment horizontal="center" vertical="center" shrinkToFit="1"/>
    </xf>
    <xf numFmtId="176" fontId="11" fillId="8" borderId="1" xfId="0" applyNumberFormat="1" applyFont="1" applyFill="1" applyBorder="1" applyAlignment="1">
      <alignment horizontal="center" vertical="center"/>
    </xf>
    <xf numFmtId="49" fontId="11" fillId="8" borderId="1" xfId="20" applyNumberFormat="1" applyFont="1" applyFill="1" applyBorder="1" applyAlignment="1">
      <alignment horizontal="center" vertical="center" shrinkToFit="1"/>
    </xf>
    <xf numFmtId="183" fontId="23" fillId="0" borderId="8" xfId="10" applyNumberFormat="1" applyFont="1" applyFill="1" applyBorder="1" applyAlignment="1">
      <alignment horizontal="center" vertical="center"/>
    </xf>
    <xf numFmtId="0" fontId="28" fillId="0" borderId="7" xfId="21" applyFont="1" applyBorder="1" applyAlignment="1">
      <alignment horizontal="center" vertical="center" shrinkToFit="1"/>
    </xf>
    <xf numFmtId="183" fontId="23" fillId="0" borderId="9" xfId="10" applyNumberFormat="1" applyFont="1" applyFill="1" applyBorder="1" applyAlignment="1">
      <alignment horizontal="center" vertical="center"/>
    </xf>
    <xf numFmtId="49" fontId="11" fillId="5" borderId="0" xfId="0" applyNumberFormat="1" applyFont="1" applyFill="1" applyBorder="1" applyAlignment="1">
      <alignment horizontal="center" vertical="center" shrinkToFit="1"/>
    </xf>
    <xf numFmtId="0" fontId="11" fillId="0" borderId="0" xfId="0" applyNumberFormat="1" applyFont="1" applyBorder="1" applyAlignment="1">
      <alignment horizontal="center" vertical="center" shrinkToFit="1"/>
    </xf>
    <xf numFmtId="176" fontId="11" fillId="0" borderId="0" xfId="0" applyNumberFormat="1" applyFont="1" applyFill="1" applyBorder="1" applyAlignment="1">
      <alignment horizontal="center" vertical="center"/>
    </xf>
    <xf numFmtId="1" fontId="11" fillId="2" borderId="0" xfId="0" applyNumberFormat="1" applyFont="1" applyFill="1" applyBorder="1" applyAlignment="1">
      <alignment horizontal="center" vertical="center" wrapText="1" shrinkToFit="1"/>
    </xf>
    <xf numFmtId="183" fontId="23" fillId="2" borderId="0" xfId="10" applyNumberFormat="1" applyFont="1" applyFill="1" applyBorder="1" applyAlignment="1">
      <alignment horizontal="center" vertical="center"/>
    </xf>
    <xf numFmtId="176" fontId="11" fillId="2" borderId="0" xfId="0" applyNumberFormat="1" applyFont="1" applyFill="1" applyBorder="1" applyAlignment="1">
      <alignment horizontal="center" vertical="center" wrapText="1"/>
    </xf>
    <xf numFmtId="183" fontId="23" fillId="0" borderId="0" xfId="10" applyNumberFormat="1" applyFont="1" applyFill="1" applyBorder="1" applyAlignment="1">
      <alignment horizontal="center" vertical="center"/>
    </xf>
    <xf numFmtId="183" fontId="11" fillId="2" borderId="0" xfId="0" applyNumberFormat="1" applyFont="1" applyFill="1" applyBorder="1" applyAlignment="1">
      <alignment horizontal="center" vertical="center" wrapText="1"/>
    </xf>
    <xf numFmtId="176" fontId="14" fillId="0" borderId="0" xfId="0" applyNumberFormat="1" applyFont="1" applyFill="1" applyBorder="1" applyAlignment="1">
      <alignment horizontal="left" vertical="center" wrapText="1"/>
    </xf>
    <xf numFmtId="176" fontId="16" fillId="0" borderId="1" xfId="1" applyNumberFormat="1" applyFont="1" applyFill="1" applyBorder="1" applyAlignment="1">
      <alignment horizontal="center" vertical="center" wrapText="1"/>
    </xf>
    <xf numFmtId="183" fontId="16" fillId="2" borderId="1" xfId="0" applyNumberFormat="1" applyFont="1" applyFill="1" applyBorder="1" applyAlignment="1">
      <alignment horizontal="center" vertical="center" wrapText="1"/>
    </xf>
    <xf numFmtId="183" fontId="31" fillId="2" borderId="4" xfId="10" applyNumberFormat="1" applyFont="1" applyFill="1" applyBorder="1" applyAlignment="1">
      <alignment horizontal="center" vertical="center" wrapText="1"/>
    </xf>
    <xf numFmtId="183" fontId="30" fillId="2" borderId="4" xfId="10" applyNumberFormat="1" applyFont="1" applyFill="1" applyBorder="1" applyAlignment="1">
      <alignment horizontal="center" vertical="center" wrapText="1"/>
    </xf>
    <xf numFmtId="180" fontId="28" fillId="0" borderId="0" xfId="0" applyFont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shrinkToFit="1"/>
    </xf>
    <xf numFmtId="176" fontId="16" fillId="2" borderId="1" xfId="0" applyNumberFormat="1" applyFont="1" applyFill="1" applyBorder="1" applyAlignment="1" applyProtection="1">
      <alignment horizontal="center" vertical="center" shrinkToFit="1"/>
      <protection locked="0"/>
    </xf>
    <xf numFmtId="176" fontId="16" fillId="2" borderId="1" xfId="0" applyNumberFormat="1" applyFont="1" applyFill="1" applyBorder="1" applyAlignment="1">
      <alignment horizontal="center" vertical="center"/>
    </xf>
    <xf numFmtId="176" fontId="16" fillId="2" borderId="1" xfId="15" applyNumberFormat="1" applyFont="1" applyFill="1" applyBorder="1" applyAlignment="1" applyProtection="1">
      <alignment horizontal="center" vertical="center" wrapText="1" shrinkToFit="1"/>
      <protection locked="0"/>
    </xf>
    <xf numFmtId="183" fontId="36" fillId="0" borderId="4" xfId="10" applyNumberFormat="1" applyFont="1" applyFill="1" applyBorder="1" applyAlignment="1">
      <alignment horizontal="center" vertical="center" wrapText="1"/>
    </xf>
    <xf numFmtId="183" fontId="37" fillId="0" borderId="4" xfId="10" applyNumberFormat="1" applyFont="1" applyFill="1" applyBorder="1" applyAlignment="1">
      <alignment horizontal="center" vertical="center" wrapText="1"/>
    </xf>
    <xf numFmtId="183" fontId="36" fillId="6" borderId="4" xfId="10" applyNumberFormat="1" applyFont="1" applyFill="1" applyBorder="1" applyAlignment="1">
      <alignment horizontal="center" vertical="center"/>
    </xf>
    <xf numFmtId="183" fontId="36" fillId="0" borderId="5" xfId="10" applyNumberFormat="1" applyFont="1" applyFill="1" applyBorder="1" applyAlignment="1">
      <alignment horizontal="center" vertical="center"/>
    </xf>
    <xf numFmtId="183" fontId="36" fillId="0" borderId="7" xfId="10" applyNumberFormat="1" applyFont="1" applyFill="1" applyBorder="1" applyAlignment="1">
      <alignment horizontal="center" vertical="center"/>
    </xf>
    <xf numFmtId="190" fontId="36" fillId="10" borderId="6" xfId="10" applyNumberFormat="1" applyFont="1" applyFill="1" applyBorder="1" applyAlignment="1">
      <alignment horizontal="center" vertical="center"/>
    </xf>
    <xf numFmtId="190" fontId="36" fillId="0" borderId="6" xfId="10" applyNumberFormat="1" applyFont="1" applyFill="1" applyBorder="1" applyAlignment="1">
      <alignment vertical="center"/>
    </xf>
    <xf numFmtId="188" fontId="36" fillId="2" borderId="1" xfId="10" applyNumberFormat="1" applyFont="1" applyFill="1" applyBorder="1" applyAlignment="1">
      <alignment horizontal="center" vertical="center"/>
    </xf>
    <xf numFmtId="188" fontId="36" fillId="2" borderId="6" xfId="10" applyNumberFormat="1" applyFont="1" applyFill="1" applyBorder="1" applyAlignment="1">
      <alignment horizontal="center" vertical="center"/>
    </xf>
    <xf numFmtId="176" fontId="15" fillId="0" borderId="2" xfId="1" applyNumberFormat="1" applyFont="1" applyFill="1" applyBorder="1" applyAlignment="1">
      <alignment horizontal="center" vertical="center"/>
    </xf>
    <xf numFmtId="176" fontId="15" fillId="0" borderId="3" xfId="1" applyNumberFormat="1" applyFont="1" applyFill="1" applyBorder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88" fontId="11" fillId="6" borderId="5" xfId="0" applyNumberFormat="1" applyFont="1" applyFill="1" applyBorder="1" applyAlignment="1">
      <alignment horizontal="center" vertical="center" wrapText="1"/>
    </xf>
    <xf numFmtId="188" fontId="11" fillId="6" borderId="6" xfId="0" applyNumberFormat="1" applyFont="1" applyFill="1" applyBorder="1" applyAlignment="1">
      <alignment horizontal="center" vertical="center" wrapText="1"/>
    </xf>
    <xf numFmtId="0" fontId="11" fillId="0" borderId="10" xfId="0" applyNumberFormat="1" applyFont="1" applyBorder="1" applyAlignment="1">
      <alignment horizontal="center" vertical="center" wrapText="1" shrinkToFit="1"/>
    </xf>
    <xf numFmtId="188" fontId="11" fillId="2" borderId="5" xfId="0" applyNumberFormat="1" applyFont="1" applyFill="1" applyBorder="1" applyAlignment="1">
      <alignment horizontal="center" vertical="center" wrapText="1"/>
    </xf>
    <xf numFmtId="188" fontId="11" fillId="2" borderId="6" xfId="0" applyNumberFormat="1" applyFont="1" applyFill="1" applyBorder="1" applyAlignment="1">
      <alignment horizontal="center" vertical="center" wrapText="1"/>
    </xf>
    <xf numFmtId="180" fontId="28" fillId="0" borderId="5" xfId="0" applyFont="1" applyBorder="1" applyAlignment="1">
      <alignment horizontal="center" vertical="center" shrinkToFit="1"/>
    </xf>
    <xf numFmtId="180" fontId="28" fillId="0" borderId="7" xfId="0" applyFont="1" applyBorder="1" applyAlignment="1">
      <alignment horizontal="center" vertical="center" shrinkToFit="1"/>
    </xf>
    <xf numFmtId="180" fontId="28" fillId="0" borderId="6" xfId="0" applyFont="1" applyBorder="1" applyAlignment="1">
      <alignment horizontal="center" vertical="center" shrinkToFit="1"/>
    </xf>
    <xf numFmtId="0" fontId="38" fillId="7" borderId="5" xfId="26" applyFont="1" applyFill="1" applyBorder="1" applyAlignment="1">
      <alignment horizontal="center" vertical="center" wrapText="1"/>
    </xf>
    <xf numFmtId="0" fontId="38" fillId="7" borderId="7" xfId="26" applyFont="1" applyFill="1" applyBorder="1" applyAlignment="1">
      <alignment horizontal="center" vertical="center" wrapText="1"/>
    </xf>
    <xf numFmtId="0" fontId="38" fillId="7" borderId="6" xfId="26" applyFont="1" applyFill="1" applyBorder="1" applyAlignment="1">
      <alignment horizontal="center" vertical="center" wrapText="1"/>
    </xf>
    <xf numFmtId="183" fontId="23" fillId="0" borderId="5" xfId="10" applyNumberFormat="1" applyFont="1" applyFill="1" applyBorder="1" applyAlignment="1">
      <alignment horizontal="center" vertical="center"/>
    </xf>
    <xf numFmtId="183" fontId="23" fillId="0" borderId="7" xfId="10" applyNumberFormat="1" applyFont="1" applyFill="1" applyBorder="1" applyAlignment="1">
      <alignment horizontal="center" vertical="center"/>
    </xf>
    <xf numFmtId="183" fontId="23" fillId="0" borderId="6" xfId="10" applyNumberFormat="1" applyFont="1" applyFill="1" applyBorder="1" applyAlignment="1">
      <alignment horizontal="center" vertical="center"/>
    </xf>
    <xf numFmtId="188" fontId="11" fillId="2" borderId="7" xfId="0" applyNumberFormat="1" applyFont="1" applyFill="1" applyBorder="1" applyAlignment="1">
      <alignment horizontal="center" vertical="center" wrapText="1"/>
    </xf>
    <xf numFmtId="183" fontId="36" fillId="0" borderId="5" xfId="10" applyNumberFormat="1" applyFont="1" applyFill="1" applyBorder="1" applyAlignment="1">
      <alignment horizontal="center" vertical="center"/>
    </xf>
    <xf numFmtId="183" fontId="36" fillId="0" borderId="7" xfId="10" applyNumberFormat="1" applyFont="1" applyFill="1" applyBorder="1" applyAlignment="1">
      <alignment horizontal="center" vertical="center"/>
    </xf>
  </cellXfs>
  <cellStyles count="30">
    <cellStyle name="Style 1" xfId="11"/>
    <cellStyle name="常规" xfId="0" builtinId="0"/>
    <cellStyle name="常规 10 2 4" xfId="13"/>
    <cellStyle name="常规 2" xfId="15"/>
    <cellStyle name="常规 223" xfId="12"/>
    <cellStyle name="常规 3" xfId="21"/>
    <cellStyle name="常规 4" xfId="16"/>
    <cellStyle name="常规 5" xfId="29"/>
    <cellStyle name="样式 1" xfId="28"/>
    <cellStyle name="一般 2" xfId="6"/>
    <cellStyle name="一般 2 5" xfId="7"/>
    <cellStyle name="一般 3" xfId="1"/>
    <cellStyle name="一般 3 2" xfId="22"/>
    <cellStyle name="一般 3 3" xfId="14"/>
    <cellStyle name="一般 35" xfId="27"/>
    <cellStyle name="一般 4" xfId="2"/>
    <cellStyle name="一般 5" xfId="10"/>
    <cellStyle name="一般 6" xfId="9"/>
    <cellStyle name="一般 7" xfId="5"/>
    <cellStyle name="一般 9" xfId="8"/>
    <cellStyle name="一般_0208群光出货排程 2" xfId="18"/>
    <cellStyle name="一般_0208群光出货排程 2 2" xfId="23"/>
    <cellStyle name="一般_0214群光出货排程 2" xfId="19"/>
    <cellStyle name="一般_0214群光出货排程 2 2" xfId="24"/>
    <cellStyle name="一般_Mibtech Tooling List_080627" xfId="3"/>
    <cellStyle name="一般_Mibtech Tooling List_080627 2" xfId="4"/>
    <cellStyle name="一般_Mibtech Tooling List_080627 3" xfId="26"/>
    <cellStyle name="一般_Mibtech Tooling List_080627 5" xfId="20"/>
    <cellStyle name="一般_交貨排程110418 2" xfId="17"/>
    <cellStyle name="一般_交貨排程110418 2 2" xfId="2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84668</xdr:rowOff>
    </xdr:from>
    <xdr:to>
      <xdr:col>16</xdr:col>
      <xdr:colOff>114238</xdr:colOff>
      <xdr:row>52</xdr:row>
      <xdr:rowOff>110610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55535"/>
          <a:ext cx="8961905" cy="4123809"/>
        </a:xfrm>
        <a:prstGeom prst="rect">
          <a:avLst/>
        </a:prstGeom>
      </xdr:spPr>
    </xdr:pic>
    <xdr:clientData/>
  </xdr:twoCellAnchor>
  <xdr:twoCellAnchor editAs="oneCell">
    <xdr:from>
      <xdr:col>13</xdr:col>
      <xdr:colOff>584200</xdr:colOff>
      <xdr:row>30</xdr:row>
      <xdr:rowOff>84668</xdr:rowOff>
    </xdr:from>
    <xdr:to>
      <xdr:col>35</xdr:col>
      <xdr:colOff>312674</xdr:colOff>
      <xdr:row>85</xdr:row>
      <xdr:rowOff>125715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7133" y="8407401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541867</xdr:colOff>
      <xdr:row>54</xdr:row>
      <xdr:rowOff>160867</xdr:rowOff>
    </xdr:from>
    <xdr:to>
      <xdr:col>35</xdr:col>
      <xdr:colOff>285581</xdr:colOff>
      <xdr:row>110</xdr:row>
      <xdr:rowOff>15647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35534" y="12954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110068</xdr:rowOff>
    </xdr:from>
    <xdr:to>
      <xdr:col>14</xdr:col>
      <xdr:colOff>380009</xdr:colOff>
      <xdr:row>30</xdr:row>
      <xdr:rowOff>80392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881535"/>
          <a:ext cx="7923809" cy="34285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24</xdr:row>
      <xdr:rowOff>313267</xdr:rowOff>
    </xdr:from>
    <xdr:to>
      <xdr:col>23</xdr:col>
      <xdr:colOff>160933</xdr:colOff>
      <xdr:row>25</xdr:row>
      <xdr:rowOff>148143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34200" y="2997200"/>
          <a:ext cx="7933333" cy="19047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23</xdr:col>
      <xdr:colOff>160933</xdr:colOff>
      <xdr:row>27</xdr:row>
      <xdr:rowOff>23258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52933" y="7577667"/>
          <a:ext cx="7933333" cy="2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397933</xdr:colOff>
      <xdr:row>27</xdr:row>
      <xdr:rowOff>16934</xdr:rowOff>
    </xdr:from>
    <xdr:to>
      <xdr:col>23</xdr:col>
      <xdr:colOff>40286</xdr:colOff>
      <xdr:row>29</xdr:row>
      <xdr:rowOff>130114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46800" y="3429001"/>
          <a:ext cx="7194619" cy="485714"/>
        </a:xfrm>
        <a:prstGeom prst="rect">
          <a:avLst/>
        </a:prstGeom>
      </xdr:spPr>
    </xdr:pic>
    <xdr:clientData/>
  </xdr:twoCellAnchor>
  <xdr:twoCellAnchor editAs="oneCell">
    <xdr:from>
      <xdr:col>25</xdr:col>
      <xdr:colOff>728133</xdr:colOff>
      <xdr:row>23</xdr:row>
      <xdr:rowOff>262467</xdr:rowOff>
    </xdr:from>
    <xdr:to>
      <xdr:col>50</xdr:col>
      <xdr:colOff>514180</xdr:colOff>
      <xdr:row>72</xdr:row>
      <xdr:rowOff>24115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50733" y="8119534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23</xdr:col>
      <xdr:colOff>883920</xdr:colOff>
      <xdr:row>100</xdr:row>
      <xdr:rowOff>23707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255000"/>
          <a:ext cx="15590520" cy="877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84666</xdr:rowOff>
    </xdr:from>
    <xdr:to>
      <xdr:col>25</xdr:col>
      <xdr:colOff>1006941</xdr:colOff>
      <xdr:row>126</xdr:row>
      <xdr:rowOff>125714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692466"/>
          <a:ext cx="1827047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101599</xdr:rowOff>
    </xdr:from>
    <xdr:to>
      <xdr:col>25</xdr:col>
      <xdr:colOff>1022181</xdr:colOff>
      <xdr:row>139</xdr:row>
      <xdr:rowOff>142646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130866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25399</xdr:rowOff>
    </xdr:from>
    <xdr:to>
      <xdr:col>25</xdr:col>
      <xdr:colOff>1022181</xdr:colOff>
      <xdr:row>153</xdr:row>
      <xdr:rowOff>66447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6662399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16933</xdr:rowOff>
    </xdr:from>
    <xdr:to>
      <xdr:col>25</xdr:col>
      <xdr:colOff>1006941</xdr:colOff>
      <xdr:row>168</xdr:row>
      <xdr:rowOff>57981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9447933"/>
          <a:ext cx="1827047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7</xdr:col>
      <xdr:colOff>628650</xdr:colOff>
      <xdr:row>31</xdr:row>
      <xdr:rowOff>19051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891" r="61106" b="17323"/>
        <a:stretch/>
      </xdr:blipFill>
      <xdr:spPr>
        <a:xfrm>
          <a:off x="95250" y="76200"/>
          <a:ext cx="5334000" cy="5553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264795</xdr:colOff>
      <xdr:row>0</xdr:row>
      <xdr:rowOff>0</xdr:rowOff>
    </xdr:from>
    <xdr:to>
      <xdr:col>34</xdr:col>
      <xdr:colOff>263081</xdr:colOff>
      <xdr:row>35</xdr:row>
      <xdr:rowOff>28575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335" b="8433"/>
        <a:stretch/>
      </xdr:blipFill>
      <xdr:spPr>
        <a:xfrm>
          <a:off x="9652635" y="0"/>
          <a:ext cx="13409486" cy="6162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19</xdr:col>
      <xdr:colOff>668846</xdr:colOff>
      <xdr:row>22</xdr:row>
      <xdr:rowOff>156211</xdr:rowOff>
    </xdr:to>
    <xdr:pic>
      <xdr:nvPicPr>
        <xdr:cNvPr id="3" name="图片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3895" b="9877"/>
        <a:stretch/>
      </xdr:blipFill>
      <xdr:spPr>
        <a:xfrm>
          <a:off x="0" y="175260"/>
          <a:ext cx="13409486" cy="3836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20</xdr:col>
      <xdr:colOff>64961</xdr:colOff>
      <xdr:row>46</xdr:row>
      <xdr:rowOff>152400</xdr:rowOff>
    </xdr:to>
    <xdr:grpSp>
      <xdr:nvGrpSpPr>
        <xdr:cNvPr id="6" name="组合 5"/>
        <xdr:cNvGrpSpPr/>
      </xdr:nvGrpSpPr>
      <xdr:grpSpPr>
        <a:xfrm>
          <a:off x="0" y="285750"/>
          <a:ext cx="13780961" cy="8191500"/>
          <a:chOff x="0" y="285750"/>
          <a:chExt cx="13780961" cy="8191500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335" b="32659"/>
          <a:stretch/>
        </xdr:blipFill>
        <xdr:spPr>
          <a:xfrm>
            <a:off x="66675" y="285750"/>
            <a:ext cx="13714286" cy="4286250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35671" b="11545"/>
          <a:stretch/>
        </xdr:blipFill>
        <xdr:spPr>
          <a:xfrm>
            <a:off x="0" y="2905125"/>
            <a:ext cx="13714286" cy="4524375"/>
          </a:xfrm>
          <a:prstGeom prst="rect">
            <a:avLst/>
          </a:prstGeom>
        </xdr:spPr>
      </xdr:pic>
      <xdr:pic>
        <xdr:nvPicPr>
          <xdr:cNvPr id="5" name="图片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34671" b="52105"/>
          <a:stretch/>
        </xdr:blipFill>
        <xdr:spPr>
          <a:xfrm>
            <a:off x="0" y="7343775"/>
            <a:ext cx="13714286" cy="113347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9"/>
  <sheetViews>
    <sheetView tabSelected="1" zoomScale="90" zoomScaleNormal="90" workbookViewId="0">
      <pane ySplit="2" topLeftCell="A3" activePane="bottomLeft" state="frozen"/>
      <selection pane="bottomLeft" activeCell="S4" sqref="S4"/>
    </sheetView>
  </sheetViews>
  <sheetFormatPr defaultColWidth="9" defaultRowHeight="13.5"/>
  <cols>
    <col min="1" max="1" width="3.625" style="1" customWidth="1"/>
    <col min="2" max="2" width="6.875" style="1" customWidth="1"/>
    <col min="3" max="3" width="6" style="1" customWidth="1"/>
    <col min="4" max="4" width="5.75" style="1" customWidth="1"/>
    <col min="5" max="5" width="4.75" style="1" customWidth="1"/>
    <col min="6" max="6" width="0" style="1" hidden="1" customWidth="1"/>
    <col min="7" max="7" width="8.75" style="1" customWidth="1"/>
    <col min="8" max="8" width="14.375" style="1" customWidth="1"/>
    <col min="9" max="9" width="16.875" style="2" customWidth="1"/>
    <col min="10" max="10" width="7.75" style="2" customWidth="1"/>
    <col min="11" max="11" width="8.375" style="1" hidden="1" customWidth="1"/>
    <col min="12" max="12" width="9.125" style="1" customWidth="1"/>
    <col min="13" max="13" width="7.25" style="1" customWidth="1"/>
    <col min="14" max="14" width="8" style="1" customWidth="1"/>
    <col min="15" max="16" width="8.625" style="1" customWidth="1"/>
    <col min="17" max="17" width="16.875" style="1" customWidth="1"/>
    <col min="18" max="21" width="8.625" style="1" customWidth="1"/>
    <col min="22" max="22" width="12.25" style="1" customWidth="1"/>
    <col min="23" max="24" width="13.375" style="1" customWidth="1"/>
    <col min="25" max="25" width="20.125" style="16" customWidth="1"/>
    <col min="26" max="26" width="19.75" style="3" customWidth="1"/>
    <col min="27" max="27" width="8" style="1" customWidth="1"/>
    <col min="28" max="29" width="9" style="6"/>
    <col min="30" max="30" width="17.125" style="6" customWidth="1"/>
    <col min="31" max="16384" width="9" style="6"/>
  </cols>
  <sheetData>
    <row r="1" spans="1:30" s="7" customFormat="1" ht="27.6" customHeight="1">
      <c r="A1" s="169" t="s">
        <v>245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12"/>
    </row>
    <row r="2" spans="1:30" ht="38.450000000000003" customHeight="1">
      <c r="A2" s="46" t="s">
        <v>0</v>
      </c>
      <c r="B2" s="46" t="s">
        <v>1</v>
      </c>
      <c r="C2" s="46" t="s">
        <v>16</v>
      </c>
      <c r="D2" s="46" t="s">
        <v>2</v>
      </c>
      <c r="E2" s="46" t="s">
        <v>17</v>
      </c>
      <c r="F2" s="46" t="s">
        <v>3</v>
      </c>
      <c r="G2" s="46" t="s">
        <v>18</v>
      </c>
      <c r="H2" s="46" t="s">
        <v>4</v>
      </c>
      <c r="I2" s="46" t="s">
        <v>5</v>
      </c>
      <c r="J2" s="47" t="s">
        <v>257</v>
      </c>
      <c r="K2" s="46"/>
      <c r="L2" s="47" t="s">
        <v>244</v>
      </c>
      <c r="M2" s="47" t="s">
        <v>229</v>
      </c>
      <c r="N2" s="46" t="s">
        <v>226</v>
      </c>
      <c r="O2" s="46" t="s">
        <v>227</v>
      </c>
      <c r="P2" s="125" t="s">
        <v>285</v>
      </c>
      <c r="Q2" s="46" t="s">
        <v>252</v>
      </c>
      <c r="R2" s="46" t="s">
        <v>233</v>
      </c>
      <c r="S2" s="46" t="s">
        <v>234</v>
      </c>
      <c r="T2" s="46" t="s">
        <v>235</v>
      </c>
      <c r="U2" s="46" t="s">
        <v>236</v>
      </c>
      <c r="V2" s="125" t="s">
        <v>265</v>
      </c>
      <c r="W2" s="151" t="s">
        <v>13</v>
      </c>
      <c r="X2" s="151" t="s">
        <v>290</v>
      </c>
      <c r="Y2" s="46" t="s">
        <v>6</v>
      </c>
      <c r="Z2" s="8" t="s">
        <v>7</v>
      </c>
      <c r="AA2" s="1" t="s">
        <v>212</v>
      </c>
      <c r="AB2" s="6" t="s">
        <v>213</v>
      </c>
    </row>
    <row r="3" spans="1:30" s="41" customFormat="1" ht="42" customHeight="1">
      <c r="A3" s="20">
        <v>1</v>
      </c>
      <c r="B3" s="137">
        <v>3263</v>
      </c>
      <c r="C3" s="11">
        <v>1</v>
      </c>
      <c r="D3" s="20">
        <v>230</v>
      </c>
      <c r="E3" s="20">
        <v>27</v>
      </c>
      <c r="F3" s="48" t="s">
        <v>49</v>
      </c>
      <c r="G3" s="20" t="s">
        <v>21</v>
      </c>
      <c r="H3" s="18" t="s">
        <v>82</v>
      </c>
      <c r="I3" s="18" t="s">
        <v>72</v>
      </c>
      <c r="J3" s="114">
        <v>0.92769204545454542</v>
      </c>
      <c r="K3" s="18" t="s">
        <v>230</v>
      </c>
      <c r="L3" s="100"/>
      <c r="M3" s="100"/>
      <c r="N3" s="105">
        <v>0.92800000000000005</v>
      </c>
      <c r="O3" s="131">
        <v>0.98</v>
      </c>
      <c r="P3" s="131"/>
      <c r="Q3" s="100" t="s">
        <v>253</v>
      </c>
      <c r="R3" s="100"/>
      <c r="S3" s="100"/>
      <c r="T3" s="100"/>
      <c r="U3" s="100"/>
      <c r="V3" s="131"/>
      <c r="W3" s="131" t="s">
        <v>269</v>
      </c>
      <c r="X3" s="131"/>
      <c r="Y3" s="20" t="s">
        <v>23</v>
      </c>
      <c r="Z3" s="36" t="s">
        <v>89</v>
      </c>
      <c r="AA3" s="108">
        <v>3</v>
      </c>
      <c r="AB3" s="12">
        <v>60000</v>
      </c>
      <c r="AC3" s="12"/>
      <c r="AD3" s="41" t="s">
        <v>110</v>
      </c>
    </row>
    <row r="4" spans="1:30" s="41" customFormat="1" ht="21.6" customHeight="1">
      <c r="A4" s="20">
        <v>2</v>
      </c>
      <c r="B4" s="137">
        <v>3299</v>
      </c>
      <c r="C4" s="11">
        <v>2</v>
      </c>
      <c r="D4" s="20">
        <v>230</v>
      </c>
      <c r="E4" s="20">
        <v>27</v>
      </c>
      <c r="F4" s="48" t="s">
        <v>8</v>
      </c>
      <c r="G4" s="20" t="s">
        <v>21</v>
      </c>
      <c r="H4" s="18" t="s">
        <v>22</v>
      </c>
      <c r="I4" s="18" t="s">
        <v>72</v>
      </c>
      <c r="J4" s="114">
        <v>0.46384602272727271</v>
      </c>
      <c r="K4" s="18" t="s">
        <v>230</v>
      </c>
      <c r="L4" s="100"/>
      <c r="M4" s="100"/>
      <c r="N4" s="105">
        <v>0.46400000000000002</v>
      </c>
      <c r="O4" s="115">
        <v>0.49</v>
      </c>
      <c r="P4" s="131"/>
      <c r="Q4" s="100">
        <v>0.46400000000000002</v>
      </c>
      <c r="R4" s="100"/>
      <c r="S4" s="100"/>
      <c r="T4" s="100"/>
      <c r="U4" s="100"/>
      <c r="V4" s="131"/>
      <c r="W4" s="131" t="s">
        <v>269</v>
      </c>
      <c r="X4" s="131"/>
      <c r="Y4" s="20" t="s">
        <v>23</v>
      </c>
      <c r="Z4" s="36" t="s">
        <v>90</v>
      </c>
      <c r="AA4" s="108">
        <v>3</v>
      </c>
      <c r="AB4" s="12">
        <v>60000</v>
      </c>
      <c r="AC4" s="12"/>
      <c r="AD4" s="41" t="s">
        <v>110</v>
      </c>
    </row>
    <row r="5" spans="1:30" s="31" customFormat="1" ht="26.25" customHeight="1">
      <c r="A5" s="20">
        <v>3</v>
      </c>
      <c r="B5" s="137">
        <v>3356</v>
      </c>
      <c r="C5" s="11">
        <v>4</v>
      </c>
      <c r="D5" s="20" t="s">
        <v>14</v>
      </c>
      <c r="E5" s="20">
        <v>28</v>
      </c>
      <c r="F5" s="49" t="s">
        <v>24</v>
      </c>
      <c r="G5" s="18" t="s">
        <v>50</v>
      </c>
      <c r="H5" s="18" t="s">
        <v>51</v>
      </c>
      <c r="I5" s="18" t="s">
        <v>214</v>
      </c>
      <c r="J5" s="114">
        <f>(72.8/3600*E5/C5)*1.13</f>
        <v>0.15995777777777775</v>
      </c>
      <c r="K5" s="18"/>
      <c r="L5" s="100">
        <f>(83.2/3600*E5/C5)*1.13</f>
        <v>0.18280888888888888</v>
      </c>
      <c r="M5" s="100"/>
      <c r="N5" s="100">
        <v>0.19</v>
      </c>
      <c r="O5" s="115">
        <v>0.19</v>
      </c>
      <c r="P5" s="105">
        <v>0.15995777777777775</v>
      </c>
      <c r="Q5" s="131">
        <v>0.16</v>
      </c>
      <c r="R5" s="100"/>
      <c r="S5" s="100"/>
      <c r="T5" s="100"/>
      <c r="U5" s="100"/>
      <c r="V5" s="131"/>
      <c r="W5" s="131" t="s">
        <v>286</v>
      </c>
      <c r="X5" s="19"/>
      <c r="Y5" s="18" t="s">
        <v>12</v>
      </c>
      <c r="Z5" s="19" t="s">
        <v>52</v>
      </c>
      <c r="AA5" s="108">
        <v>1</v>
      </c>
      <c r="AB5" s="12">
        <v>15000</v>
      </c>
      <c r="AC5" s="12"/>
      <c r="AD5" s="41" t="s">
        <v>110</v>
      </c>
    </row>
    <row r="6" spans="1:30" s="23" customFormat="1" ht="21.6" customHeight="1">
      <c r="A6" s="20">
        <v>4</v>
      </c>
      <c r="B6" s="93">
        <v>2355</v>
      </c>
      <c r="C6" s="51">
        <v>4</v>
      </c>
      <c r="D6" s="50">
        <v>280</v>
      </c>
      <c r="E6" s="50">
        <v>35</v>
      </c>
      <c r="F6" s="49" t="s">
        <v>24</v>
      </c>
      <c r="G6" s="50" t="s">
        <v>59</v>
      </c>
      <c r="H6" s="50" t="s">
        <v>53</v>
      </c>
      <c r="I6" s="50" t="s">
        <v>60</v>
      </c>
      <c r="J6" s="114">
        <v>0.25700000000000001</v>
      </c>
      <c r="K6" s="18"/>
      <c r="L6" s="100">
        <f>(97.11/3600*E6/C6)*1.13</f>
        <v>0.26671531249999997</v>
      </c>
      <c r="M6" s="100"/>
      <c r="N6" s="18"/>
      <c r="O6" s="99">
        <v>0.28000000000000003</v>
      </c>
      <c r="P6" s="105">
        <v>0.25700000000000001</v>
      </c>
      <c r="Q6" s="131">
        <v>0.25700000000000001</v>
      </c>
      <c r="R6" s="99"/>
      <c r="S6" s="99"/>
      <c r="T6" s="99"/>
      <c r="U6" s="99"/>
      <c r="V6" s="130"/>
      <c r="W6" s="131" t="s">
        <v>286</v>
      </c>
      <c r="X6" s="19"/>
      <c r="Y6" s="50" t="s">
        <v>25</v>
      </c>
      <c r="Z6" s="22" t="s">
        <v>52</v>
      </c>
      <c r="AA6" s="108">
        <v>2</v>
      </c>
      <c r="AB6" s="12">
        <v>5000</v>
      </c>
      <c r="AC6" s="12"/>
      <c r="AD6" s="23" t="s">
        <v>208</v>
      </c>
    </row>
    <row r="7" spans="1:30" s="31" customFormat="1" ht="25.5" customHeight="1">
      <c r="A7" s="20">
        <v>5</v>
      </c>
      <c r="B7" s="123" t="s">
        <v>61</v>
      </c>
      <c r="C7" s="11" t="s">
        <v>26</v>
      </c>
      <c r="D7" s="20" t="s">
        <v>10</v>
      </c>
      <c r="E7" s="20">
        <v>24</v>
      </c>
      <c r="F7" s="32" t="s">
        <v>24</v>
      </c>
      <c r="G7" s="18" t="s">
        <v>27</v>
      </c>
      <c r="H7" s="18" t="s">
        <v>223</v>
      </c>
      <c r="I7" s="18" t="s">
        <v>215</v>
      </c>
      <c r="J7" s="114">
        <f>((52.9/3600*E7/4)*1.13)/2</f>
        <v>4.9814166666666666E-2</v>
      </c>
      <c r="K7" s="18"/>
      <c r="L7" s="100"/>
      <c r="M7" s="100"/>
      <c r="N7" s="18"/>
      <c r="O7" s="18"/>
      <c r="P7" s="122"/>
      <c r="Q7" s="18"/>
      <c r="R7" s="18" t="s">
        <v>237</v>
      </c>
      <c r="S7" s="104">
        <v>0.05</v>
      </c>
      <c r="T7" s="99" t="s">
        <v>238</v>
      </c>
      <c r="U7" s="100"/>
      <c r="V7" s="131"/>
      <c r="W7" s="131" t="s">
        <v>270</v>
      </c>
      <c r="X7" s="19" t="s">
        <v>289</v>
      </c>
      <c r="Y7" s="20" t="s">
        <v>12</v>
      </c>
      <c r="Z7" s="19" t="s">
        <v>54</v>
      </c>
      <c r="AA7" s="108">
        <v>1</v>
      </c>
      <c r="AB7" s="12"/>
      <c r="AC7" s="12"/>
      <c r="AD7" s="31" t="s">
        <v>210</v>
      </c>
    </row>
    <row r="8" spans="1:30" s="34" customFormat="1" ht="26.25" customHeight="1">
      <c r="A8" s="20">
        <v>6</v>
      </c>
      <c r="B8" s="122">
        <v>3334</v>
      </c>
      <c r="C8" s="11">
        <v>8</v>
      </c>
      <c r="D8" s="20" t="s">
        <v>11</v>
      </c>
      <c r="E8" s="32">
        <v>28</v>
      </c>
      <c r="F8" s="20" t="s">
        <v>9</v>
      </c>
      <c r="G8" s="33" t="s">
        <v>55</v>
      </c>
      <c r="H8" s="33" t="s">
        <v>224</v>
      </c>
      <c r="I8" s="33" t="s">
        <v>216</v>
      </c>
      <c r="J8" s="114">
        <f>(68.4/3600*E8/C8)*1.13</f>
        <v>7.5145000000000003E-2</v>
      </c>
      <c r="K8" s="18"/>
      <c r="L8" s="100"/>
      <c r="M8" s="100"/>
      <c r="N8" s="18"/>
      <c r="O8" s="18"/>
      <c r="P8" s="122"/>
      <c r="Q8" s="18"/>
      <c r="R8" s="18" t="s">
        <v>237</v>
      </c>
      <c r="S8" s="105">
        <v>7.4999999999999997E-2</v>
      </c>
      <c r="T8" s="105">
        <v>7.4999999999999997E-2</v>
      </c>
      <c r="U8" s="105">
        <v>7.4999999999999997E-2</v>
      </c>
      <c r="V8" s="105"/>
      <c r="W8" s="131" t="s">
        <v>271</v>
      </c>
      <c r="X8" s="156" t="s">
        <v>287</v>
      </c>
      <c r="Y8" s="18" t="s">
        <v>56</v>
      </c>
      <c r="Z8" s="22" t="s">
        <v>54</v>
      </c>
      <c r="AA8" s="108">
        <v>1</v>
      </c>
      <c r="AB8" s="12">
        <v>50000</v>
      </c>
      <c r="AC8" s="12"/>
      <c r="AD8" s="31" t="s">
        <v>210</v>
      </c>
    </row>
    <row r="9" spans="1:30" s="41" customFormat="1" ht="27" customHeight="1">
      <c r="A9" s="20">
        <v>7</v>
      </c>
      <c r="B9" s="137">
        <v>2376</v>
      </c>
      <c r="C9" s="11">
        <v>8</v>
      </c>
      <c r="D9" s="20" t="s">
        <v>28</v>
      </c>
      <c r="E9" s="20">
        <v>50</v>
      </c>
      <c r="F9" s="32" t="s">
        <v>9</v>
      </c>
      <c r="G9" s="20" t="s">
        <v>103</v>
      </c>
      <c r="H9" s="18" t="s">
        <v>104</v>
      </c>
      <c r="I9" s="18" t="s">
        <v>105</v>
      </c>
      <c r="J9" s="114">
        <v>0.159</v>
      </c>
      <c r="K9" s="18"/>
      <c r="L9" s="100"/>
      <c r="M9" s="100"/>
      <c r="N9" s="105">
        <v>0.159</v>
      </c>
      <c r="O9" s="116">
        <v>0.21</v>
      </c>
      <c r="P9" s="131"/>
      <c r="Q9" s="131">
        <v>0.159</v>
      </c>
      <c r="R9" s="100"/>
      <c r="S9" s="100"/>
      <c r="T9" s="100"/>
      <c r="U9" s="100"/>
      <c r="V9" s="131"/>
      <c r="W9" s="131" t="s">
        <v>272</v>
      </c>
      <c r="X9" s="19"/>
      <c r="Y9" s="18" t="s">
        <v>29</v>
      </c>
      <c r="Z9" s="44" t="s">
        <v>106</v>
      </c>
      <c r="AA9" s="108">
        <v>2</v>
      </c>
      <c r="AB9" s="12">
        <v>20000</v>
      </c>
      <c r="AC9" s="12"/>
      <c r="AD9" s="41" t="s">
        <v>110</v>
      </c>
    </row>
    <row r="10" spans="1:30" s="31" customFormat="1" ht="22.9" customHeight="1">
      <c r="A10" s="20">
        <v>8</v>
      </c>
      <c r="B10" s="123">
        <v>3241</v>
      </c>
      <c r="C10" s="11">
        <v>2</v>
      </c>
      <c r="D10" s="20">
        <v>150</v>
      </c>
      <c r="E10" s="20">
        <v>29</v>
      </c>
      <c r="F10" s="20" t="s">
        <v>8</v>
      </c>
      <c r="G10" s="20" t="s">
        <v>57</v>
      </c>
      <c r="H10" s="20" t="s">
        <v>58</v>
      </c>
      <c r="I10" s="20" t="s">
        <v>217</v>
      </c>
      <c r="J10" s="114">
        <f>((68.4+7)/3600*E10/C10)*1.13</f>
        <v>0.34317472222222223</v>
      </c>
      <c r="K10" s="18" t="s">
        <v>231</v>
      </c>
      <c r="L10" s="100"/>
      <c r="M10" s="100"/>
      <c r="N10" s="18"/>
      <c r="O10" s="18"/>
      <c r="P10" s="122"/>
      <c r="Q10" s="18"/>
      <c r="R10" s="18" t="s">
        <v>239</v>
      </c>
      <c r="S10" s="99" t="s">
        <v>240</v>
      </c>
      <c r="T10" s="99" t="s">
        <v>259</v>
      </c>
      <c r="U10" s="100" t="s">
        <v>260</v>
      </c>
      <c r="V10" s="131"/>
      <c r="W10" s="131" t="s">
        <v>260</v>
      </c>
      <c r="X10" s="157"/>
      <c r="Y10" s="20" t="s">
        <v>30</v>
      </c>
      <c r="Z10" s="19" t="s">
        <v>54</v>
      </c>
      <c r="AA10" s="108">
        <v>1</v>
      </c>
      <c r="AB10" s="12">
        <v>20000</v>
      </c>
      <c r="AC10" s="12"/>
      <c r="AD10" s="31" t="s">
        <v>210</v>
      </c>
    </row>
    <row r="11" spans="1:30" s="31" customFormat="1" ht="27.75" customHeight="1">
      <c r="A11" s="103">
        <v>9</v>
      </c>
      <c r="B11" s="126">
        <v>2179</v>
      </c>
      <c r="C11" s="53">
        <v>8</v>
      </c>
      <c r="D11" s="52">
        <v>100</v>
      </c>
      <c r="E11" s="52">
        <v>23</v>
      </c>
      <c r="F11" s="54" t="s">
        <v>79</v>
      </c>
      <c r="G11" s="54" t="s">
        <v>62</v>
      </c>
      <c r="H11" s="54" t="s">
        <v>225</v>
      </c>
      <c r="I11" s="54" t="s">
        <v>258</v>
      </c>
      <c r="J11" s="114">
        <v>5.7251181818181819E-2</v>
      </c>
      <c r="K11" s="131"/>
      <c r="L11" s="131"/>
      <c r="M11" s="100"/>
      <c r="N11" s="18"/>
      <c r="O11" s="18"/>
      <c r="P11" s="122"/>
      <c r="Q11" s="18"/>
      <c r="R11" s="132">
        <v>5.7000000000000002E-2</v>
      </c>
      <c r="S11" s="109" t="s">
        <v>241</v>
      </c>
      <c r="T11" s="99" t="s">
        <v>238</v>
      </c>
      <c r="U11" s="132">
        <v>5.7000000000000002E-2</v>
      </c>
      <c r="V11" s="132"/>
      <c r="W11" s="152" t="s">
        <v>273</v>
      </c>
      <c r="X11" s="19"/>
      <c r="Y11" s="52" t="s">
        <v>31</v>
      </c>
      <c r="Z11" s="22" t="s">
        <v>63</v>
      </c>
      <c r="AA11" s="108">
        <v>2</v>
      </c>
      <c r="AB11" s="12">
        <v>50000</v>
      </c>
      <c r="AC11" s="12"/>
      <c r="AD11" s="31" t="s">
        <v>210</v>
      </c>
    </row>
    <row r="12" spans="1:30" s="4" customFormat="1" ht="21.6" customHeight="1">
      <c r="A12" s="20">
        <v>10</v>
      </c>
      <c r="B12" s="135">
        <v>3574</v>
      </c>
      <c r="C12" s="53">
        <v>8</v>
      </c>
      <c r="D12" s="51">
        <v>60</v>
      </c>
      <c r="E12" s="55">
        <v>22</v>
      </c>
      <c r="F12" s="20" t="s">
        <v>8</v>
      </c>
      <c r="G12" s="17" t="s">
        <v>32</v>
      </c>
      <c r="H12" s="29" t="s">
        <v>64</v>
      </c>
      <c r="I12" s="29" t="s">
        <v>218</v>
      </c>
      <c r="J12" s="114">
        <f>(50.7/3600*E12/C12)*1.13</f>
        <v>4.3763958333333332E-2</v>
      </c>
      <c r="K12" s="131"/>
      <c r="L12" s="100"/>
      <c r="M12" s="100"/>
      <c r="N12" s="18"/>
      <c r="O12" s="18"/>
      <c r="P12" s="122"/>
      <c r="Q12" s="18"/>
      <c r="R12" s="18" t="s">
        <v>237</v>
      </c>
      <c r="S12" s="105">
        <v>4.3999999999999997E-2</v>
      </c>
      <c r="T12" s="105">
        <v>4.3999999999999997E-2</v>
      </c>
      <c r="U12" s="105">
        <v>4.3999999999999997E-2</v>
      </c>
      <c r="V12" s="105"/>
      <c r="W12" s="131" t="s">
        <v>271</v>
      </c>
      <c r="X12" s="158"/>
      <c r="Y12" s="56" t="s">
        <v>34</v>
      </c>
      <c r="Z12" s="13" t="s">
        <v>65</v>
      </c>
      <c r="AA12" s="108">
        <v>1</v>
      </c>
      <c r="AB12" s="12">
        <v>25000</v>
      </c>
      <c r="AC12" s="12"/>
      <c r="AD12" s="31" t="s">
        <v>210</v>
      </c>
    </row>
    <row r="13" spans="1:30" s="21" customFormat="1" ht="21.6" customHeight="1">
      <c r="A13" s="20">
        <v>11</v>
      </c>
      <c r="B13" s="123">
        <v>3567</v>
      </c>
      <c r="C13" s="20">
        <v>2</v>
      </c>
      <c r="D13" s="20">
        <v>125</v>
      </c>
      <c r="E13" s="20">
        <v>32</v>
      </c>
      <c r="F13" s="20" t="s">
        <v>8</v>
      </c>
      <c r="G13" s="17" t="s">
        <v>32</v>
      </c>
      <c r="H13" s="24" t="s">
        <v>35</v>
      </c>
      <c r="I13" s="25" t="s">
        <v>219</v>
      </c>
      <c r="J13" s="114">
        <f>(57.3/3600*E13/C13)*1.13</f>
        <v>0.28777333333333327</v>
      </c>
      <c r="K13" s="18"/>
      <c r="L13" s="100"/>
      <c r="M13" s="100"/>
      <c r="N13" s="18"/>
      <c r="O13" s="18"/>
      <c r="P13" s="122"/>
      <c r="Q13" s="18"/>
      <c r="R13" s="18" t="s">
        <v>237</v>
      </c>
      <c r="S13" s="105">
        <v>0.28799999999999998</v>
      </c>
      <c r="T13" s="105">
        <v>0.28799999999999998</v>
      </c>
      <c r="U13" s="105">
        <v>0.28799999999999998</v>
      </c>
      <c r="V13" s="105"/>
      <c r="W13" s="131" t="s">
        <v>271</v>
      </c>
      <c r="X13" s="159"/>
      <c r="Y13" s="30" t="s">
        <v>33</v>
      </c>
      <c r="Z13" s="18" t="s">
        <v>88</v>
      </c>
      <c r="AA13" s="108">
        <v>1</v>
      </c>
      <c r="AB13" s="12">
        <v>25000</v>
      </c>
      <c r="AC13" s="12"/>
      <c r="AD13" s="31" t="s">
        <v>210</v>
      </c>
    </row>
    <row r="14" spans="1:30" s="28" customFormat="1" ht="21.6" customHeight="1">
      <c r="A14" s="20">
        <v>12</v>
      </c>
      <c r="B14" s="136" t="s">
        <v>66</v>
      </c>
      <c r="C14" s="30">
        <v>4</v>
      </c>
      <c r="D14" s="51">
        <v>125</v>
      </c>
      <c r="E14" s="30">
        <v>28</v>
      </c>
      <c r="F14" s="20" t="s">
        <v>8</v>
      </c>
      <c r="G14" s="30" t="s">
        <v>15</v>
      </c>
      <c r="H14" s="30" t="s">
        <v>37</v>
      </c>
      <c r="I14" s="26">
        <v>201174010601</v>
      </c>
      <c r="J14" s="114">
        <v>0.112</v>
      </c>
      <c r="K14" s="100"/>
      <c r="L14" s="100"/>
      <c r="M14" s="100"/>
      <c r="N14" s="18"/>
      <c r="O14" s="18"/>
      <c r="P14" s="122"/>
      <c r="Q14" s="18"/>
      <c r="R14" s="105">
        <v>0.112</v>
      </c>
      <c r="S14" s="109" t="s">
        <v>242</v>
      </c>
      <c r="T14" s="99" t="s">
        <v>238</v>
      </c>
      <c r="U14" s="100">
        <v>0.125</v>
      </c>
      <c r="V14" s="131"/>
      <c r="W14" s="131" t="s">
        <v>274</v>
      </c>
      <c r="X14" s="13"/>
      <c r="Y14" s="30" t="s">
        <v>67</v>
      </c>
      <c r="Z14" s="27" t="s">
        <v>71</v>
      </c>
      <c r="AA14" s="108">
        <v>1</v>
      </c>
      <c r="AB14" s="12">
        <v>25000</v>
      </c>
      <c r="AC14" s="12"/>
      <c r="AD14" s="31" t="s">
        <v>210</v>
      </c>
    </row>
    <row r="15" spans="1:30" s="28" customFormat="1" ht="21.6" customHeight="1">
      <c r="A15" s="20">
        <v>13</v>
      </c>
      <c r="B15" s="129" t="s">
        <v>68</v>
      </c>
      <c r="C15" s="30">
        <v>4</v>
      </c>
      <c r="D15" s="30">
        <v>200</v>
      </c>
      <c r="E15" s="30">
        <v>35</v>
      </c>
      <c r="F15" s="20" t="s">
        <v>8</v>
      </c>
      <c r="G15" s="30" t="s">
        <v>69</v>
      </c>
      <c r="H15" s="30" t="s">
        <v>38</v>
      </c>
      <c r="I15" s="26">
        <v>201088012801</v>
      </c>
      <c r="J15" s="114">
        <v>0.22500000000000001</v>
      </c>
      <c r="K15" s="18"/>
      <c r="L15" s="100"/>
      <c r="M15" s="100"/>
      <c r="N15" s="105">
        <v>0.22500000000000001</v>
      </c>
      <c r="O15" s="117">
        <v>0.27</v>
      </c>
      <c r="P15" s="131"/>
      <c r="Q15" s="131">
        <v>0.22500000000000001</v>
      </c>
      <c r="R15" s="100"/>
      <c r="S15" s="100"/>
      <c r="T15" s="100"/>
      <c r="U15" s="100"/>
      <c r="V15" s="131"/>
      <c r="W15" s="131" t="s">
        <v>272</v>
      </c>
      <c r="X15" s="158"/>
      <c r="Y15" s="30" t="s">
        <v>42</v>
      </c>
      <c r="Z15" s="27" t="s">
        <v>78</v>
      </c>
      <c r="AA15" s="108">
        <v>2</v>
      </c>
      <c r="AB15" s="12">
        <v>10000</v>
      </c>
      <c r="AC15" s="12"/>
      <c r="AD15" s="41" t="s">
        <v>110</v>
      </c>
    </row>
    <row r="16" spans="1:30" s="41" customFormat="1" ht="21.6" customHeight="1">
      <c r="A16" s="20">
        <v>14</v>
      </c>
      <c r="B16" s="138" t="s">
        <v>83</v>
      </c>
      <c r="C16" s="30">
        <v>4</v>
      </c>
      <c r="D16" s="24">
        <v>200</v>
      </c>
      <c r="E16" s="25">
        <v>32</v>
      </c>
      <c r="F16" s="32" t="s">
        <v>9</v>
      </c>
      <c r="G16" s="17" t="s">
        <v>84</v>
      </c>
      <c r="H16" s="29" t="s">
        <v>20</v>
      </c>
      <c r="I16" s="57">
        <v>201095010101</v>
      </c>
      <c r="J16" s="114">
        <f>(67.6/3600*E16/C16)*1.13</f>
        <v>0.16975111111111107</v>
      </c>
      <c r="K16" s="100"/>
      <c r="L16" s="100"/>
      <c r="M16" s="100"/>
      <c r="N16" s="172">
        <v>0.45</v>
      </c>
      <c r="O16" s="100"/>
      <c r="P16" s="131"/>
      <c r="Q16" s="100" t="s">
        <v>254</v>
      </c>
      <c r="R16" s="100"/>
      <c r="S16" s="100"/>
      <c r="T16" s="100"/>
      <c r="U16" s="100"/>
      <c r="V16" s="131"/>
      <c r="W16" s="175" t="s">
        <v>269</v>
      </c>
      <c r="X16" s="13"/>
      <c r="Y16" s="30" t="s">
        <v>47</v>
      </c>
      <c r="Z16" s="42" t="s">
        <v>87</v>
      </c>
      <c r="AA16" s="171">
        <v>6</v>
      </c>
      <c r="AB16" s="97">
        <v>54140</v>
      </c>
      <c r="AC16" s="106"/>
      <c r="AD16" s="41" t="s">
        <v>110</v>
      </c>
    </row>
    <row r="17" spans="1:30" s="5" customFormat="1" ht="46.9" customHeight="1">
      <c r="A17" s="20">
        <v>15</v>
      </c>
      <c r="B17" s="138" t="s">
        <v>85</v>
      </c>
      <c r="C17" s="30">
        <v>4</v>
      </c>
      <c r="D17" s="24">
        <v>200</v>
      </c>
      <c r="E17" s="25">
        <v>30</v>
      </c>
      <c r="F17" s="32" t="s">
        <v>9</v>
      </c>
      <c r="G17" s="17" t="s">
        <v>84</v>
      </c>
      <c r="H17" s="30" t="s">
        <v>86</v>
      </c>
      <c r="I17" s="57">
        <v>101095005021</v>
      </c>
      <c r="J17" s="114">
        <v>0.29599999999999999</v>
      </c>
      <c r="K17" s="18" t="s">
        <v>232</v>
      </c>
      <c r="L17" s="100"/>
      <c r="M17" s="100"/>
      <c r="N17" s="173"/>
      <c r="O17" s="99"/>
      <c r="P17" s="130"/>
      <c r="Q17" s="100"/>
      <c r="R17" s="99"/>
      <c r="S17" s="99"/>
      <c r="T17" s="99"/>
      <c r="U17" s="99"/>
      <c r="V17" s="130"/>
      <c r="W17" s="176"/>
      <c r="X17" s="13" t="s">
        <v>288</v>
      </c>
      <c r="Y17" s="30" t="s">
        <v>47</v>
      </c>
      <c r="Z17" s="42" t="s">
        <v>87</v>
      </c>
      <c r="AA17" s="171"/>
      <c r="AB17" s="97">
        <v>54140</v>
      </c>
      <c r="AC17" s="106"/>
      <c r="AD17" s="41" t="s">
        <v>110</v>
      </c>
    </row>
    <row r="18" spans="1:30" s="9" customFormat="1" ht="21.6" customHeight="1">
      <c r="A18" s="20">
        <v>16</v>
      </c>
      <c r="B18" s="129" t="s">
        <v>99</v>
      </c>
      <c r="C18" s="30">
        <v>8</v>
      </c>
      <c r="D18" s="30">
        <v>200</v>
      </c>
      <c r="E18" s="30">
        <v>27</v>
      </c>
      <c r="F18" s="11" t="s">
        <v>100</v>
      </c>
      <c r="G18" s="30" t="s">
        <v>101</v>
      </c>
      <c r="H18" s="30" t="s">
        <v>39</v>
      </c>
      <c r="I18" s="39" t="s">
        <v>220</v>
      </c>
      <c r="J18" s="114">
        <f>(72.8/3600*E18/C18)*1.13</f>
        <v>7.7122499999999983E-2</v>
      </c>
      <c r="K18" s="18"/>
      <c r="L18" s="114">
        <f>(83.2/3600*E18/C18)*1.13</f>
        <v>8.814000000000001E-2</v>
      </c>
      <c r="M18" s="100"/>
      <c r="N18" s="120">
        <v>8.5000000000000006E-2</v>
      </c>
      <c r="O18" s="118">
        <v>9.5000000000000001E-2</v>
      </c>
      <c r="P18" s="105">
        <v>7.7122499999999983E-2</v>
      </c>
      <c r="Q18" s="131">
        <v>7.6999999999999999E-2</v>
      </c>
      <c r="R18" s="100"/>
      <c r="S18" s="100"/>
      <c r="T18" s="100"/>
      <c r="U18" s="100"/>
      <c r="V18" s="131"/>
      <c r="W18" s="131" t="s">
        <v>286</v>
      </c>
      <c r="X18" s="159"/>
      <c r="Y18" s="30" t="s">
        <v>44</v>
      </c>
      <c r="Z18" s="10" t="s">
        <v>102</v>
      </c>
      <c r="AA18" s="108">
        <v>1</v>
      </c>
      <c r="AB18" s="12"/>
      <c r="AC18" s="12"/>
      <c r="AD18" s="41" t="s">
        <v>110</v>
      </c>
    </row>
    <row r="19" spans="1:30" s="12" customFormat="1" ht="21.6" customHeight="1">
      <c r="A19" s="20">
        <v>17</v>
      </c>
      <c r="B19" s="136" t="s">
        <v>70</v>
      </c>
      <c r="C19" s="30">
        <v>8</v>
      </c>
      <c r="D19" s="30">
        <v>150</v>
      </c>
      <c r="E19" s="30">
        <v>26</v>
      </c>
      <c r="F19" s="11" t="s">
        <v>48</v>
      </c>
      <c r="G19" s="30" t="s">
        <v>19</v>
      </c>
      <c r="H19" s="30" t="s">
        <v>41</v>
      </c>
      <c r="I19" s="39" t="s">
        <v>221</v>
      </c>
      <c r="J19" s="114">
        <f>(68.4/3600*E19/C19)*1.13</f>
        <v>6.9777500000000006E-2</v>
      </c>
      <c r="K19" s="18"/>
      <c r="L19" s="98">
        <f t="shared" ref="L19:L21" si="0">(83.2/3600*E19/C19)*1.13</f>
        <v>8.4875555555555551E-2</v>
      </c>
      <c r="M19" s="100"/>
      <c r="N19" s="18"/>
      <c r="O19" s="18"/>
      <c r="P19" s="122"/>
      <c r="Q19" s="18"/>
      <c r="R19" s="104">
        <v>7.0000000000000007E-2</v>
      </c>
      <c r="S19" s="104">
        <v>7.0000000000000007E-2</v>
      </c>
      <c r="T19" s="99" t="s">
        <v>238</v>
      </c>
      <c r="U19" s="100"/>
      <c r="V19" s="132" t="s">
        <v>266</v>
      </c>
      <c r="W19" s="131" t="s">
        <v>275</v>
      </c>
      <c r="X19" s="13"/>
      <c r="Y19" s="30" t="s">
        <v>46</v>
      </c>
      <c r="Z19" s="35" t="s">
        <v>81</v>
      </c>
      <c r="AA19" s="108">
        <v>1</v>
      </c>
      <c r="AB19" s="12">
        <v>5000</v>
      </c>
      <c r="AD19" s="31" t="s">
        <v>210</v>
      </c>
    </row>
    <row r="20" spans="1:30" s="12" customFormat="1" ht="33" customHeight="1">
      <c r="A20" s="20">
        <v>18</v>
      </c>
      <c r="B20" s="43" t="s">
        <v>73</v>
      </c>
      <c r="C20" s="30">
        <v>2</v>
      </c>
      <c r="D20" s="40">
        <v>200</v>
      </c>
      <c r="E20" s="14">
        <v>30</v>
      </c>
      <c r="F20" s="11" t="s">
        <v>76</v>
      </c>
      <c r="G20" s="15" t="s">
        <v>74</v>
      </c>
      <c r="H20" s="37" t="s">
        <v>75</v>
      </c>
      <c r="I20" s="38" t="s">
        <v>108</v>
      </c>
      <c r="J20" s="114">
        <f>(72.8/3600*E20/C20)*1.13</f>
        <v>0.34276666666666666</v>
      </c>
      <c r="K20" s="18"/>
      <c r="L20" s="114"/>
      <c r="M20" s="100"/>
      <c r="N20" s="18"/>
      <c r="O20" s="18"/>
      <c r="P20" s="122"/>
      <c r="Q20" s="18"/>
      <c r="R20" s="18"/>
      <c r="S20" s="18"/>
      <c r="T20" s="18"/>
      <c r="U20" s="18"/>
      <c r="V20" s="36"/>
      <c r="W20" s="122" t="s">
        <v>276</v>
      </c>
      <c r="X20" s="13"/>
      <c r="Y20" s="30" t="s">
        <v>77</v>
      </c>
      <c r="Z20" s="35" t="s">
        <v>80</v>
      </c>
      <c r="AA20" s="108"/>
      <c r="AD20" s="12" t="s">
        <v>207</v>
      </c>
    </row>
    <row r="21" spans="1:30" s="9" customFormat="1" ht="28.5" customHeight="1">
      <c r="A21" s="20">
        <v>19</v>
      </c>
      <c r="B21" s="136" t="s">
        <v>91</v>
      </c>
      <c r="C21" s="30">
        <v>4</v>
      </c>
      <c r="D21" s="30">
        <v>150</v>
      </c>
      <c r="E21" s="30">
        <v>30</v>
      </c>
      <c r="F21" s="11" t="s">
        <v>92</v>
      </c>
      <c r="G21" s="30" t="s">
        <v>93</v>
      </c>
      <c r="H21" s="30" t="s">
        <v>36</v>
      </c>
      <c r="I21" s="58" t="s">
        <v>222</v>
      </c>
      <c r="J21" s="114">
        <v>0.19500000000000001</v>
      </c>
      <c r="K21" s="18"/>
      <c r="L21" s="98">
        <f t="shared" si="0"/>
        <v>0.19586666666666666</v>
      </c>
      <c r="M21" s="100"/>
      <c r="N21" s="18"/>
      <c r="O21" s="18"/>
      <c r="P21" s="122"/>
      <c r="Q21" s="18"/>
      <c r="R21" s="100" t="s">
        <v>243</v>
      </c>
      <c r="S21" s="105">
        <v>0.19500000000000001</v>
      </c>
      <c r="T21" s="99" t="s">
        <v>238</v>
      </c>
      <c r="U21" s="100"/>
      <c r="V21" s="132" t="s">
        <v>267</v>
      </c>
      <c r="W21" s="132" t="s">
        <v>270</v>
      </c>
      <c r="X21" s="13"/>
      <c r="Y21" s="30" t="s">
        <v>43</v>
      </c>
      <c r="Z21" s="10" t="s">
        <v>98</v>
      </c>
      <c r="AA21" s="5">
        <v>2</v>
      </c>
      <c r="AD21" s="31" t="s">
        <v>210</v>
      </c>
    </row>
    <row r="22" spans="1:30" s="9" customFormat="1" ht="28.5" customHeight="1">
      <c r="A22" s="20">
        <v>20</v>
      </c>
      <c r="B22" s="136" t="s">
        <v>94</v>
      </c>
      <c r="C22" s="30">
        <v>4</v>
      </c>
      <c r="D22" s="30">
        <v>180</v>
      </c>
      <c r="E22" s="30">
        <v>28</v>
      </c>
      <c r="F22" s="11" t="s">
        <v>92</v>
      </c>
      <c r="G22" s="30" t="s">
        <v>95</v>
      </c>
      <c r="H22" s="30" t="s">
        <v>36</v>
      </c>
      <c r="I22" s="58" t="s">
        <v>262</v>
      </c>
      <c r="J22" s="114">
        <v>0.255</v>
      </c>
      <c r="K22" s="18" t="s">
        <v>255</v>
      </c>
      <c r="L22" s="45">
        <f>(83.2/3600*E22/4)*1.13+(AC22*3)</f>
        <v>0.27826343434343431</v>
      </c>
      <c r="M22" s="45">
        <f>((108.4/3600*E22/4)*1.13)+(AC22*3)</f>
        <v>0.33363343434343434</v>
      </c>
      <c r="N22" s="131">
        <v>0.4</v>
      </c>
      <c r="O22" s="130" t="s">
        <v>263</v>
      </c>
      <c r="P22" s="130"/>
      <c r="Q22" s="100" t="s">
        <v>256</v>
      </c>
      <c r="R22" s="99"/>
      <c r="S22" s="99"/>
      <c r="T22" s="99"/>
      <c r="U22" s="99"/>
      <c r="V22" s="130"/>
      <c r="W22" s="130" t="s">
        <v>282</v>
      </c>
      <c r="X22" s="13"/>
      <c r="Y22" s="30" t="s">
        <v>45</v>
      </c>
      <c r="Z22" s="10" t="s">
        <v>98</v>
      </c>
      <c r="AA22" s="5">
        <v>4</v>
      </c>
      <c r="AB22" s="9">
        <v>5000</v>
      </c>
      <c r="AC22" s="107">
        <v>3.1818181818181815E-2</v>
      </c>
      <c r="AD22" s="23" t="s">
        <v>208</v>
      </c>
    </row>
    <row r="23" spans="1:30" s="9" customFormat="1" ht="28.5" customHeight="1">
      <c r="A23" s="20">
        <v>21</v>
      </c>
      <c r="B23" s="59" t="s">
        <v>107</v>
      </c>
      <c r="C23" s="30">
        <v>2</v>
      </c>
      <c r="D23" s="30">
        <v>200</v>
      </c>
      <c r="E23" s="30">
        <v>42</v>
      </c>
      <c r="F23" s="11" t="s">
        <v>92</v>
      </c>
      <c r="G23" s="30" t="s">
        <v>95</v>
      </c>
      <c r="H23" s="30" t="s">
        <v>40</v>
      </c>
      <c r="I23" s="58" t="s">
        <v>96</v>
      </c>
      <c r="J23" s="114">
        <f>((72.8+10)/3600*E23/C23)*1.13</f>
        <v>0.54578999999999989</v>
      </c>
      <c r="K23" s="18" t="s">
        <v>109</v>
      </c>
      <c r="L23" s="45">
        <f>((83.2+10)/3600*E23/2)*1.13</f>
        <v>0.61434333333333324</v>
      </c>
      <c r="M23" s="45"/>
      <c r="N23" s="100">
        <v>0.65</v>
      </c>
      <c r="O23" s="120">
        <v>0.65</v>
      </c>
      <c r="P23" s="105">
        <v>0.54578999999999989</v>
      </c>
      <c r="Q23" s="131">
        <v>0.54600000000000004</v>
      </c>
      <c r="R23" s="100"/>
      <c r="S23" s="100"/>
      <c r="T23" s="100"/>
      <c r="U23" s="100"/>
      <c r="V23" s="131"/>
      <c r="W23" s="131" t="s">
        <v>286</v>
      </c>
      <c r="X23" s="13"/>
      <c r="Y23" s="30" t="s">
        <v>97</v>
      </c>
      <c r="Z23" s="10" t="s">
        <v>98</v>
      </c>
      <c r="AA23" s="5">
        <v>1</v>
      </c>
      <c r="AB23" s="9">
        <v>5000</v>
      </c>
      <c r="AD23" s="41" t="s">
        <v>110</v>
      </c>
    </row>
    <row r="24" spans="1:30" s="9" customFormat="1" ht="111.6" customHeight="1">
      <c r="A24" s="34"/>
      <c r="B24" s="142"/>
      <c r="C24" s="143"/>
      <c r="D24" s="174" t="s">
        <v>268</v>
      </c>
      <c r="E24" s="174"/>
      <c r="F24" s="174"/>
      <c r="G24" s="174"/>
      <c r="H24" s="174"/>
      <c r="I24" s="174"/>
      <c r="J24" s="174"/>
      <c r="K24" s="174"/>
      <c r="L24" s="174"/>
      <c r="M24" s="148"/>
      <c r="N24" s="149"/>
      <c r="O24" s="149"/>
      <c r="P24" s="149"/>
      <c r="Q24" s="149"/>
      <c r="R24" s="149"/>
      <c r="S24" s="149"/>
      <c r="T24" s="149"/>
      <c r="U24" s="149"/>
      <c r="V24" s="149"/>
      <c r="W24" s="1"/>
      <c r="X24" s="13"/>
      <c r="Y24" s="143"/>
      <c r="Z24" s="150"/>
      <c r="AA24" s="5"/>
      <c r="AD24" s="41"/>
    </row>
    <row r="25" spans="1:30" s="9" customFormat="1" ht="28.5" customHeight="1">
      <c r="A25" s="34"/>
      <c r="B25" s="142"/>
      <c r="C25" s="143"/>
      <c r="D25" s="143"/>
      <c r="E25" s="143"/>
      <c r="F25" s="144"/>
      <c r="G25" s="143"/>
      <c r="H25" s="143"/>
      <c r="I25" s="145"/>
      <c r="J25" s="146"/>
      <c r="K25" s="147"/>
      <c r="L25" s="148"/>
      <c r="M25" s="148"/>
      <c r="N25" s="149"/>
      <c r="O25" s="149"/>
      <c r="P25" s="149"/>
      <c r="Q25" s="149"/>
      <c r="R25" s="149"/>
      <c r="S25" s="149"/>
      <c r="T25" s="149"/>
      <c r="U25" s="149"/>
      <c r="V25" s="149"/>
      <c r="W25" s="1"/>
      <c r="X25" s="13"/>
      <c r="Y25" s="143"/>
      <c r="Z25" s="150"/>
      <c r="AA25" s="5"/>
      <c r="AD25" s="41"/>
    </row>
    <row r="26" spans="1:30">
      <c r="U26" s="110"/>
      <c r="V26" s="110"/>
    </row>
    <row r="29" spans="1:30">
      <c r="AA29" s="110">
        <v>0.441</v>
      </c>
    </row>
  </sheetData>
  <autoFilter ref="A2:AD24"/>
  <mergeCells count="5">
    <mergeCell ref="A1:Z1"/>
    <mergeCell ref="AA16:AA17"/>
    <mergeCell ref="N16:N17"/>
    <mergeCell ref="D24:L24"/>
    <mergeCell ref="W16:W17"/>
  </mergeCells>
  <phoneticPr fontId="3" type="noConversion"/>
  <conditionalFormatting sqref="E13">
    <cfRule type="duplicateValues" dxfId="1" priority="2" stopIfTrue="1"/>
  </conditionalFormatting>
  <conditionalFormatting sqref="E10">
    <cfRule type="duplicateValues" dxfId="0" priority="1" stopIfTrue="1"/>
  </conditionalFormatting>
  <pageMargins left="0" right="0" top="0" bottom="0" header="0.31496062992125984" footer="0.31496062992125984"/>
  <pageSetup paperSize="9" scale="60" orientation="landscape" horizontalDpi="180" verticalDpi="180" r:id="rId1"/>
  <colBreaks count="1" manualBreakCount="1">
    <brk id="25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3" sqref="O13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6" sqref="H26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49" sqref="F49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"/>
  <sheetViews>
    <sheetView workbookViewId="0">
      <selection activeCell="O9" sqref="O9"/>
    </sheetView>
  </sheetViews>
  <sheetFormatPr defaultColWidth="9" defaultRowHeight="26.25" customHeight="1"/>
  <cols>
    <col min="1" max="1" width="4.875" style="67" customWidth="1"/>
    <col min="2" max="2" width="6.375" style="90" customWidth="1"/>
    <col min="3" max="3" width="4.75" style="67" customWidth="1"/>
    <col min="4" max="4" width="5.625" style="67" customWidth="1"/>
    <col min="5" max="5" width="5.75" style="67" customWidth="1"/>
    <col min="6" max="6" width="7.25" style="67" customWidth="1"/>
    <col min="7" max="7" width="17.125" style="67" customWidth="1"/>
    <col min="8" max="8" width="15.25" style="91" customWidth="1"/>
    <col min="9" max="9" width="0" style="90" hidden="1" customWidth="1"/>
    <col min="10" max="10" width="0" style="67" hidden="1" customWidth="1"/>
    <col min="11" max="11" width="11.375" style="67" customWidth="1"/>
    <col min="12" max="12" width="6.75" style="67" customWidth="1"/>
    <col min="13" max="13" width="8.75" style="67" customWidth="1"/>
    <col min="14" max="14" width="8.75" style="127" customWidth="1"/>
    <col min="15" max="15" width="13" style="67" customWidth="1"/>
    <col min="16" max="16" width="13" style="119" customWidth="1"/>
    <col min="17" max="18" width="6.375" style="127" customWidth="1"/>
    <col min="19" max="19" width="7.625" style="67" customWidth="1"/>
    <col min="20" max="20" width="6.375" style="67" customWidth="1"/>
    <col min="21" max="21" width="6.375" style="127" customWidth="1"/>
    <col min="22" max="23" width="6.375" style="67" customWidth="1"/>
    <col min="24" max="24" width="9.25" style="155" customWidth="1"/>
    <col min="25" max="25" width="7.375" style="67" customWidth="1"/>
    <col min="26" max="26" width="13.75" style="67" customWidth="1"/>
    <col min="27" max="27" width="6.25" style="67" hidden="1" customWidth="1"/>
    <col min="28" max="28" width="6.25" style="67" customWidth="1"/>
    <col min="29" max="29" width="15" style="67" hidden="1" customWidth="1"/>
    <col min="30" max="30" width="18.375" style="67" customWidth="1"/>
    <col min="31" max="31" width="8.75" style="67" customWidth="1"/>
    <col min="32" max="32" width="0" style="67" hidden="1" customWidth="1"/>
    <col min="33" max="33" width="9" style="67"/>
    <col min="34" max="34" width="5.875" style="67" customWidth="1"/>
    <col min="35" max="35" width="16.375" style="67" hidden="1" customWidth="1"/>
    <col min="36" max="36" width="6.875" style="67" customWidth="1"/>
    <col min="37" max="16384" width="9" style="67"/>
  </cols>
  <sheetData>
    <row r="1" spans="1:36" ht="50.45" customHeight="1">
      <c r="A1" s="60" t="s">
        <v>163</v>
      </c>
      <c r="B1" s="61" t="s">
        <v>111</v>
      </c>
      <c r="C1" s="62" t="s">
        <v>112</v>
      </c>
      <c r="D1" s="62" t="s">
        <v>164</v>
      </c>
      <c r="E1" s="62" t="s">
        <v>113</v>
      </c>
      <c r="F1" s="62" t="s">
        <v>114</v>
      </c>
      <c r="G1" s="62" t="s">
        <v>4</v>
      </c>
      <c r="H1" s="63" t="s">
        <v>5</v>
      </c>
      <c r="I1" s="61" t="s">
        <v>115</v>
      </c>
      <c r="J1" s="64" t="s">
        <v>165</v>
      </c>
      <c r="K1" s="92" t="s">
        <v>283</v>
      </c>
      <c r="L1" s="92"/>
      <c r="M1" s="92" t="s">
        <v>251</v>
      </c>
      <c r="N1" s="92" t="s">
        <v>284</v>
      </c>
      <c r="O1" s="92" t="s">
        <v>228</v>
      </c>
      <c r="P1" s="125" t="s">
        <v>261</v>
      </c>
      <c r="Q1" s="125" t="s">
        <v>264</v>
      </c>
      <c r="R1" s="125" t="s">
        <v>277</v>
      </c>
      <c r="S1" s="92" t="s">
        <v>246</v>
      </c>
      <c r="T1" s="92" t="s">
        <v>247</v>
      </c>
      <c r="U1" s="92" t="s">
        <v>278</v>
      </c>
      <c r="V1" s="92" t="s">
        <v>248</v>
      </c>
      <c r="W1" s="92" t="s">
        <v>249</v>
      </c>
      <c r="X1" s="62" t="s">
        <v>13</v>
      </c>
      <c r="Y1" s="62" t="s">
        <v>166</v>
      </c>
      <c r="Z1" s="62" t="s">
        <v>167</v>
      </c>
      <c r="AA1" s="62" t="s">
        <v>168</v>
      </c>
      <c r="AB1" s="65" t="s">
        <v>169</v>
      </c>
      <c r="AC1" s="62" t="s">
        <v>13</v>
      </c>
      <c r="AD1" s="65" t="s">
        <v>170</v>
      </c>
      <c r="AE1" s="65" t="s">
        <v>171</v>
      </c>
      <c r="AF1" s="66" t="s">
        <v>172</v>
      </c>
      <c r="AG1" s="62" t="s">
        <v>116</v>
      </c>
      <c r="AH1" s="60" t="s">
        <v>173</v>
      </c>
    </row>
    <row r="2" spans="1:36" ht="26.25" customHeight="1">
      <c r="A2" s="68">
        <v>1</v>
      </c>
      <c r="B2" s="94" t="s">
        <v>174</v>
      </c>
      <c r="C2" s="69">
        <v>1</v>
      </c>
      <c r="D2" s="70">
        <v>250</v>
      </c>
      <c r="E2" s="71">
        <v>58</v>
      </c>
      <c r="F2" s="72" t="s">
        <v>117</v>
      </c>
      <c r="G2" s="73" t="s">
        <v>118</v>
      </c>
      <c r="H2" s="74" t="s">
        <v>175</v>
      </c>
      <c r="I2" s="75" t="s">
        <v>176</v>
      </c>
      <c r="J2" s="76">
        <v>0</v>
      </c>
      <c r="K2" s="45">
        <f>(88.2/3600*E2/C2)*1.13</f>
        <v>1.6057299999999999</v>
      </c>
      <c r="L2" s="45"/>
      <c r="M2" s="45"/>
      <c r="N2" s="124"/>
      <c r="O2" s="113">
        <v>1.6060000000000001</v>
      </c>
      <c r="P2" s="113">
        <v>1.6060000000000001</v>
      </c>
      <c r="Q2" s="153"/>
      <c r="R2" s="153"/>
      <c r="S2" s="102"/>
      <c r="T2" s="102"/>
      <c r="U2" s="102"/>
      <c r="V2" s="102"/>
      <c r="W2" s="102"/>
      <c r="X2" s="102" t="s">
        <v>279</v>
      </c>
      <c r="Y2" s="76" t="s">
        <v>119</v>
      </c>
      <c r="Z2" s="77" t="s">
        <v>120</v>
      </c>
      <c r="AA2" s="76">
        <v>1</v>
      </c>
      <c r="AB2" s="78">
        <v>1</v>
      </c>
      <c r="AC2" s="76"/>
      <c r="AD2" s="79" t="s">
        <v>135</v>
      </c>
      <c r="AE2" s="79" t="s">
        <v>136</v>
      </c>
      <c r="AF2" s="80"/>
      <c r="AG2" s="76">
        <v>4560</v>
      </c>
      <c r="AH2" s="76" t="s">
        <v>177</v>
      </c>
      <c r="AI2" s="67" t="s">
        <v>209</v>
      </c>
    </row>
    <row r="3" spans="1:36" ht="30" customHeight="1">
      <c r="A3" s="68">
        <v>2</v>
      </c>
      <c r="B3" s="94" t="s">
        <v>178</v>
      </c>
      <c r="C3" s="69">
        <v>1</v>
      </c>
      <c r="D3" s="70">
        <v>250</v>
      </c>
      <c r="E3" s="71">
        <v>62</v>
      </c>
      <c r="F3" s="72" t="s">
        <v>117</v>
      </c>
      <c r="G3" s="81" t="s">
        <v>121</v>
      </c>
      <c r="H3" s="74" t="s">
        <v>122</v>
      </c>
      <c r="I3" s="75" t="s">
        <v>123</v>
      </c>
      <c r="J3" s="76">
        <v>0</v>
      </c>
      <c r="K3" s="45">
        <f>(88.2/3600*E3/C3)*1.13</f>
        <v>1.7164699999999999</v>
      </c>
      <c r="L3" s="45">
        <f>360/AJ3</f>
        <v>0.2818181818181818</v>
      </c>
      <c r="M3" s="114">
        <f>K3+L3</f>
        <v>1.9982881818181817</v>
      </c>
      <c r="N3" s="114"/>
      <c r="O3" s="102">
        <v>1.98</v>
      </c>
      <c r="P3" s="113">
        <v>1.716</v>
      </c>
      <c r="Q3" s="153"/>
      <c r="R3" s="153"/>
      <c r="S3" s="160"/>
      <c r="T3" s="160"/>
      <c r="U3" s="160"/>
      <c r="V3" s="102"/>
      <c r="W3" s="102"/>
      <c r="X3" s="102" t="s">
        <v>280</v>
      </c>
      <c r="Y3" s="76" t="s">
        <v>119</v>
      </c>
      <c r="Z3" s="77" t="s">
        <v>124</v>
      </c>
      <c r="AA3" s="76">
        <v>2</v>
      </c>
      <c r="AB3" s="78">
        <v>2</v>
      </c>
      <c r="AC3" s="76"/>
      <c r="AD3" s="79" t="s">
        <v>179</v>
      </c>
      <c r="AE3" s="79" t="s">
        <v>180</v>
      </c>
      <c r="AF3" s="80">
        <v>44385</v>
      </c>
      <c r="AG3" s="76">
        <v>4560</v>
      </c>
      <c r="AH3" s="76"/>
      <c r="AI3" s="67" t="s">
        <v>209</v>
      </c>
      <c r="AJ3" s="111">
        <f>3600/E3*1*22</f>
        <v>1277.4193548387098</v>
      </c>
    </row>
    <row r="4" spans="1:36" s="84" customFormat="1" ht="26.25" customHeight="1">
      <c r="A4" s="68">
        <v>3</v>
      </c>
      <c r="B4" s="95" t="s">
        <v>181</v>
      </c>
      <c r="C4" s="76">
        <v>2</v>
      </c>
      <c r="D4" s="76">
        <v>200</v>
      </c>
      <c r="E4" s="76">
        <v>30</v>
      </c>
      <c r="F4" s="76" t="s">
        <v>125</v>
      </c>
      <c r="G4" s="76" t="s">
        <v>126</v>
      </c>
      <c r="H4" s="83" t="s">
        <v>204</v>
      </c>
      <c r="I4" s="82" t="s">
        <v>182</v>
      </c>
      <c r="J4" s="76">
        <v>4.8499999999999996</v>
      </c>
      <c r="K4" s="45">
        <f>(72.8/3600*E4/C4)*1.13</f>
        <v>0.34276666666666666</v>
      </c>
      <c r="L4" s="45"/>
      <c r="M4" s="45"/>
      <c r="N4" s="124"/>
      <c r="O4" s="121">
        <v>0.34300000000000003</v>
      </c>
      <c r="P4" s="121">
        <v>0.34300000000000003</v>
      </c>
      <c r="Q4" s="154"/>
      <c r="R4" s="154"/>
      <c r="S4" s="161"/>
      <c r="T4" s="161"/>
      <c r="U4" s="161"/>
      <c r="V4" s="101"/>
      <c r="W4" s="101"/>
      <c r="X4" s="102" t="s">
        <v>279</v>
      </c>
      <c r="Y4" s="76" t="s">
        <v>127</v>
      </c>
      <c r="Z4" s="76" t="s">
        <v>128</v>
      </c>
      <c r="AA4" s="76">
        <v>1</v>
      </c>
      <c r="AB4" s="78">
        <v>1</v>
      </c>
      <c r="AC4" s="76"/>
      <c r="AD4" s="78" t="s">
        <v>135</v>
      </c>
      <c r="AE4" s="78" t="s">
        <v>129</v>
      </c>
      <c r="AF4" s="80">
        <v>44385</v>
      </c>
      <c r="AG4" s="76">
        <v>5000</v>
      </c>
      <c r="AH4" s="76"/>
      <c r="AI4" s="67" t="s">
        <v>209</v>
      </c>
    </row>
    <row r="5" spans="1:36" ht="26.25" customHeight="1">
      <c r="A5" s="68">
        <v>4</v>
      </c>
      <c r="B5" s="133" t="s">
        <v>130</v>
      </c>
      <c r="C5" s="69">
        <v>2</v>
      </c>
      <c r="D5" s="70">
        <v>150</v>
      </c>
      <c r="E5" s="71">
        <v>29</v>
      </c>
      <c r="F5" s="76" t="s">
        <v>125</v>
      </c>
      <c r="G5" s="81" t="s">
        <v>131</v>
      </c>
      <c r="H5" s="74" t="s">
        <v>132</v>
      </c>
      <c r="I5" s="75" t="s">
        <v>183</v>
      </c>
      <c r="J5" s="76">
        <v>2.5499999999999998</v>
      </c>
      <c r="K5" s="45">
        <f>(68.4/3600*E5/C5)*1.13</f>
        <v>0.31131500000000001</v>
      </c>
      <c r="L5" s="45"/>
      <c r="M5" s="45"/>
      <c r="N5" s="124"/>
      <c r="O5" s="45"/>
      <c r="P5" s="124"/>
      <c r="Q5" s="124"/>
      <c r="R5" s="124"/>
      <c r="S5" s="162">
        <v>0.311</v>
      </c>
      <c r="T5" s="187" t="s">
        <v>291</v>
      </c>
      <c r="U5" s="163"/>
      <c r="V5" s="175" t="s">
        <v>238</v>
      </c>
      <c r="W5" s="183" t="s">
        <v>260</v>
      </c>
      <c r="X5" s="102" t="s">
        <v>270</v>
      </c>
      <c r="Y5" s="76" t="s">
        <v>133</v>
      </c>
      <c r="Z5" s="77" t="s">
        <v>134</v>
      </c>
      <c r="AA5" s="76">
        <v>1</v>
      </c>
      <c r="AB5" s="78">
        <v>1</v>
      </c>
      <c r="AC5" s="76"/>
      <c r="AD5" s="79" t="s">
        <v>135</v>
      </c>
      <c r="AE5" s="79" t="s">
        <v>136</v>
      </c>
      <c r="AF5" s="80"/>
      <c r="AG5" s="76">
        <v>5000</v>
      </c>
      <c r="AH5" s="85" t="s">
        <v>137</v>
      </c>
      <c r="AI5" s="31" t="s">
        <v>210</v>
      </c>
    </row>
    <row r="6" spans="1:36" ht="26.25" customHeight="1">
      <c r="A6" s="68">
        <v>5</v>
      </c>
      <c r="B6" s="133" t="s">
        <v>142</v>
      </c>
      <c r="C6" s="69">
        <v>2</v>
      </c>
      <c r="D6" s="70">
        <v>150</v>
      </c>
      <c r="E6" s="71">
        <v>35</v>
      </c>
      <c r="F6" s="76" t="s">
        <v>250</v>
      </c>
      <c r="G6" s="81" t="s">
        <v>139</v>
      </c>
      <c r="H6" s="74" t="s">
        <v>206</v>
      </c>
      <c r="I6" s="75" t="s">
        <v>184</v>
      </c>
      <c r="J6" s="76">
        <v>6</v>
      </c>
      <c r="K6" s="45">
        <f>(68.4/3600*E6/C6)*1.13</f>
        <v>0.37572500000000003</v>
      </c>
      <c r="L6" s="45"/>
      <c r="M6" s="45"/>
      <c r="N6" s="124"/>
      <c r="O6" s="45"/>
      <c r="P6" s="124"/>
      <c r="Q6" s="139"/>
      <c r="R6" s="139"/>
      <c r="S6" s="180" t="s">
        <v>260</v>
      </c>
      <c r="T6" s="188"/>
      <c r="U6" s="164"/>
      <c r="V6" s="186"/>
      <c r="W6" s="184"/>
      <c r="X6" s="177" t="s">
        <v>281</v>
      </c>
      <c r="Y6" s="76" t="s">
        <v>205</v>
      </c>
      <c r="Z6" s="77" t="s">
        <v>141</v>
      </c>
      <c r="AA6" s="76">
        <v>1</v>
      </c>
      <c r="AB6" s="78">
        <v>1</v>
      </c>
      <c r="AC6" s="76"/>
      <c r="AD6" s="79" t="s">
        <v>185</v>
      </c>
      <c r="AE6" s="79" t="s">
        <v>136</v>
      </c>
      <c r="AF6" s="80">
        <v>44385</v>
      </c>
      <c r="AG6" s="76">
        <v>5000</v>
      </c>
      <c r="AH6" s="85"/>
      <c r="AI6" s="31" t="s">
        <v>210</v>
      </c>
    </row>
    <row r="7" spans="1:36" ht="26.25" customHeight="1">
      <c r="A7" s="68">
        <v>6</v>
      </c>
      <c r="B7" s="133" t="s">
        <v>142</v>
      </c>
      <c r="C7" s="76">
        <v>4</v>
      </c>
      <c r="D7" s="78" t="s">
        <v>143</v>
      </c>
      <c r="E7" s="76">
        <v>96</v>
      </c>
      <c r="F7" s="76" t="s">
        <v>138</v>
      </c>
      <c r="G7" s="81" t="s">
        <v>139</v>
      </c>
      <c r="H7" s="74" t="s">
        <v>140</v>
      </c>
      <c r="I7" s="75"/>
      <c r="J7" s="76"/>
      <c r="K7" s="76" t="s">
        <v>186</v>
      </c>
      <c r="L7" s="76"/>
      <c r="M7" s="76"/>
      <c r="N7" s="128"/>
      <c r="O7" s="76"/>
      <c r="P7" s="128"/>
      <c r="Q7" s="140"/>
      <c r="R7" s="140"/>
      <c r="S7" s="181"/>
      <c r="T7" s="188"/>
      <c r="U7" s="164"/>
      <c r="V7" s="186"/>
      <c r="W7" s="184"/>
      <c r="X7" s="178"/>
      <c r="Y7" s="76"/>
      <c r="Z7" s="77"/>
      <c r="AA7" s="76">
        <v>1</v>
      </c>
      <c r="AB7" s="78">
        <v>1</v>
      </c>
      <c r="AC7" s="76"/>
      <c r="AD7" s="78" t="s">
        <v>187</v>
      </c>
      <c r="AE7" s="79" t="s">
        <v>136</v>
      </c>
      <c r="AF7" s="80"/>
      <c r="AG7" s="76">
        <v>5000</v>
      </c>
      <c r="AH7" s="85"/>
    </row>
    <row r="8" spans="1:36" s="84" customFormat="1" ht="26.25" customHeight="1">
      <c r="A8" s="68">
        <v>7</v>
      </c>
      <c r="B8" s="134" t="s">
        <v>188</v>
      </c>
      <c r="C8" s="76">
        <v>4</v>
      </c>
      <c r="D8" s="76">
        <v>150</v>
      </c>
      <c r="E8" s="76">
        <v>25</v>
      </c>
      <c r="F8" s="76" t="s">
        <v>138</v>
      </c>
      <c r="G8" s="76" t="s">
        <v>144</v>
      </c>
      <c r="H8" s="83" t="s">
        <v>189</v>
      </c>
      <c r="I8" s="82" t="s">
        <v>145</v>
      </c>
      <c r="J8" s="76">
        <v>0.6</v>
      </c>
      <c r="K8" s="45">
        <f>(68.4/3600*E8/C8)*1.13</f>
        <v>0.13418750000000002</v>
      </c>
      <c r="L8" s="45"/>
      <c r="M8" s="45"/>
      <c r="N8" s="124"/>
      <c r="O8" s="45"/>
      <c r="P8" s="124"/>
      <c r="Q8" s="141"/>
      <c r="R8" s="141"/>
      <c r="S8" s="181"/>
      <c r="T8" s="188"/>
      <c r="U8" s="164"/>
      <c r="V8" s="186"/>
      <c r="W8" s="184"/>
      <c r="X8" s="178"/>
      <c r="Y8" s="76" t="s">
        <v>146</v>
      </c>
      <c r="Z8" s="76" t="s">
        <v>147</v>
      </c>
      <c r="AA8" s="76">
        <v>1</v>
      </c>
      <c r="AB8" s="78">
        <v>1</v>
      </c>
      <c r="AC8" s="76"/>
      <c r="AD8" s="78" t="s">
        <v>135</v>
      </c>
      <c r="AE8" s="79" t="s">
        <v>190</v>
      </c>
      <c r="AF8" s="80">
        <v>44385</v>
      </c>
      <c r="AG8" s="76">
        <v>5000</v>
      </c>
      <c r="AH8" s="76"/>
      <c r="AI8" s="31" t="s">
        <v>210</v>
      </c>
    </row>
    <row r="9" spans="1:36" s="84" customFormat="1" ht="26.25" customHeight="1">
      <c r="A9" s="68">
        <v>8</v>
      </c>
      <c r="B9" s="134" t="s">
        <v>191</v>
      </c>
      <c r="C9" s="76">
        <v>2</v>
      </c>
      <c r="D9" s="76">
        <v>150</v>
      </c>
      <c r="E9" s="76">
        <v>30</v>
      </c>
      <c r="F9" s="76" t="s">
        <v>138</v>
      </c>
      <c r="G9" s="76" t="s">
        <v>148</v>
      </c>
      <c r="H9" s="83" t="s">
        <v>149</v>
      </c>
      <c r="I9" s="82" t="s">
        <v>192</v>
      </c>
      <c r="J9" s="76">
        <v>3.8</v>
      </c>
      <c r="K9" s="45">
        <f>(68.4/3600*E9/C9)*1.13</f>
        <v>0.32205</v>
      </c>
      <c r="L9" s="45"/>
      <c r="M9" s="45"/>
      <c r="N9" s="124"/>
      <c r="O9" s="45"/>
      <c r="P9" s="124"/>
      <c r="Q9" s="141"/>
      <c r="R9" s="141"/>
      <c r="S9" s="181"/>
      <c r="T9" s="188"/>
      <c r="U9" s="164"/>
      <c r="V9" s="186"/>
      <c r="W9" s="184"/>
      <c r="X9" s="178"/>
      <c r="Y9" s="76" t="s">
        <v>146</v>
      </c>
      <c r="Z9" s="76" t="s">
        <v>150</v>
      </c>
      <c r="AA9" s="76">
        <v>2</v>
      </c>
      <c r="AB9" s="78">
        <v>2</v>
      </c>
      <c r="AC9" s="76"/>
      <c r="AD9" s="78" t="s">
        <v>135</v>
      </c>
      <c r="AE9" s="79" t="s">
        <v>136</v>
      </c>
      <c r="AF9" s="80">
        <v>44385</v>
      </c>
      <c r="AG9" s="76">
        <v>5000</v>
      </c>
      <c r="AH9" s="76"/>
      <c r="AI9" s="31" t="s">
        <v>210</v>
      </c>
    </row>
    <row r="10" spans="1:36" s="84" customFormat="1" ht="26.25" customHeight="1">
      <c r="A10" s="68">
        <v>9</v>
      </c>
      <c r="B10" s="134" t="s">
        <v>191</v>
      </c>
      <c r="C10" s="76">
        <v>4</v>
      </c>
      <c r="D10" s="78" t="s">
        <v>143</v>
      </c>
      <c r="E10" s="76">
        <v>96</v>
      </c>
      <c r="F10" s="76" t="s">
        <v>138</v>
      </c>
      <c r="G10" s="76" t="s">
        <v>148</v>
      </c>
      <c r="H10" s="83" t="s">
        <v>149</v>
      </c>
      <c r="I10" s="82"/>
      <c r="J10" s="76"/>
      <c r="K10" s="76" t="s">
        <v>186</v>
      </c>
      <c r="L10" s="76"/>
      <c r="M10" s="76"/>
      <c r="N10" s="128"/>
      <c r="O10" s="76"/>
      <c r="P10" s="128"/>
      <c r="Q10" s="140"/>
      <c r="R10" s="140"/>
      <c r="S10" s="181"/>
      <c r="T10" s="188"/>
      <c r="U10" s="164"/>
      <c r="V10" s="186"/>
      <c r="W10" s="184"/>
      <c r="X10" s="178"/>
      <c r="Y10" s="76"/>
      <c r="Z10" s="76"/>
      <c r="AA10" s="76">
        <v>1</v>
      </c>
      <c r="AB10" s="78">
        <v>1</v>
      </c>
      <c r="AC10" s="76"/>
      <c r="AD10" s="78" t="s">
        <v>193</v>
      </c>
      <c r="AE10" s="79" t="s">
        <v>136</v>
      </c>
      <c r="AF10" s="80"/>
      <c r="AG10" s="76">
        <v>5000</v>
      </c>
      <c r="AH10" s="76"/>
    </row>
    <row r="11" spans="1:36" ht="26.25" customHeight="1">
      <c r="A11" s="68">
        <v>10</v>
      </c>
      <c r="B11" s="133" t="s">
        <v>194</v>
      </c>
      <c r="C11" s="69">
        <v>4</v>
      </c>
      <c r="D11" s="70">
        <v>100</v>
      </c>
      <c r="E11" s="71">
        <v>25</v>
      </c>
      <c r="F11" s="76" t="s">
        <v>138</v>
      </c>
      <c r="G11" s="81" t="s">
        <v>151</v>
      </c>
      <c r="H11" s="74" t="s">
        <v>152</v>
      </c>
      <c r="I11" s="75" t="s">
        <v>195</v>
      </c>
      <c r="J11" s="76">
        <v>0.65</v>
      </c>
      <c r="K11" s="45">
        <f>(52.9/3600*E11/C11)*1.13</f>
        <v>0.10377951388888887</v>
      </c>
      <c r="L11" s="45"/>
      <c r="M11" s="45"/>
      <c r="N11" s="124"/>
      <c r="O11" s="45"/>
      <c r="P11" s="124"/>
      <c r="Q11" s="141"/>
      <c r="R11" s="141"/>
      <c r="S11" s="181"/>
      <c r="T11" s="188"/>
      <c r="U11" s="164"/>
      <c r="V11" s="186"/>
      <c r="W11" s="184"/>
      <c r="X11" s="178"/>
      <c r="Y11" s="76" t="s">
        <v>146</v>
      </c>
      <c r="Z11" s="77" t="s">
        <v>153</v>
      </c>
      <c r="AA11" s="76">
        <v>1</v>
      </c>
      <c r="AB11" s="78">
        <v>1</v>
      </c>
      <c r="AC11" s="76"/>
      <c r="AD11" s="79" t="s">
        <v>157</v>
      </c>
      <c r="AE11" s="79" t="s">
        <v>190</v>
      </c>
      <c r="AF11" s="80">
        <v>44385</v>
      </c>
      <c r="AG11" s="76">
        <v>5000</v>
      </c>
      <c r="AH11" s="85"/>
      <c r="AI11" s="31" t="s">
        <v>210</v>
      </c>
    </row>
    <row r="12" spans="1:36" s="84" customFormat="1" ht="26.25" customHeight="1">
      <c r="A12" s="68">
        <v>11</v>
      </c>
      <c r="B12" s="134" t="s">
        <v>158</v>
      </c>
      <c r="C12" s="76">
        <v>2</v>
      </c>
      <c r="D12" s="76">
        <v>125</v>
      </c>
      <c r="E12" s="76">
        <v>29</v>
      </c>
      <c r="F12" s="76" t="s">
        <v>138</v>
      </c>
      <c r="G12" s="76" t="s">
        <v>154</v>
      </c>
      <c r="H12" s="83" t="s">
        <v>155</v>
      </c>
      <c r="I12" s="82" t="s">
        <v>196</v>
      </c>
      <c r="J12" s="76">
        <v>2.95</v>
      </c>
      <c r="K12" s="45">
        <f>(57.3/3600*E12/C12)*1.13</f>
        <v>0.26079458333333327</v>
      </c>
      <c r="L12" s="45"/>
      <c r="M12" s="45"/>
      <c r="N12" s="124"/>
      <c r="O12" s="45"/>
      <c r="P12" s="124"/>
      <c r="Q12" s="141"/>
      <c r="R12" s="141"/>
      <c r="S12" s="181"/>
      <c r="T12" s="188"/>
      <c r="U12" s="164"/>
      <c r="V12" s="186"/>
      <c r="W12" s="184"/>
      <c r="X12" s="178"/>
      <c r="Y12" s="76" t="s">
        <v>146</v>
      </c>
      <c r="Z12" s="76" t="s">
        <v>156</v>
      </c>
      <c r="AA12" s="76">
        <v>1</v>
      </c>
      <c r="AB12" s="78">
        <v>1</v>
      </c>
      <c r="AC12" s="76"/>
      <c r="AD12" s="78" t="s">
        <v>135</v>
      </c>
      <c r="AE12" s="79" t="s">
        <v>190</v>
      </c>
      <c r="AF12" s="80">
        <v>44385</v>
      </c>
      <c r="AG12" s="76">
        <v>5000</v>
      </c>
      <c r="AH12" s="76"/>
      <c r="AI12" s="31" t="s">
        <v>210</v>
      </c>
    </row>
    <row r="13" spans="1:36" s="84" customFormat="1" ht="26.25" customHeight="1">
      <c r="A13" s="68">
        <v>12</v>
      </c>
      <c r="B13" s="134" t="s">
        <v>158</v>
      </c>
      <c r="C13" s="76">
        <v>1</v>
      </c>
      <c r="D13" s="78" t="s">
        <v>143</v>
      </c>
      <c r="E13" s="76">
        <v>25</v>
      </c>
      <c r="F13" s="76" t="s">
        <v>138</v>
      </c>
      <c r="G13" s="76" t="s">
        <v>154</v>
      </c>
      <c r="H13" s="83" t="s">
        <v>155</v>
      </c>
      <c r="I13" s="82"/>
      <c r="J13" s="76"/>
      <c r="K13" s="76" t="s">
        <v>197</v>
      </c>
      <c r="L13" s="76"/>
      <c r="M13" s="76"/>
      <c r="N13" s="128"/>
      <c r="O13" s="76"/>
      <c r="P13" s="128"/>
      <c r="Q13" s="140"/>
      <c r="R13" s="140"/>
      <c r="S13" s="181"/>
      <c r="T13" s="188"/>
      <c r="U13" s="164"/>
      <c r="V13" s="186"/>
      <c r="W13" s="184"/>
      <c r="X13" s="178"/>
      <c r="Y13" s="76"/>
      <c r="Z13" s="76"/>
      <c r="AA13" s="76">
        <v>2</v>
      </c>
      <c r="AB13" s="78">
        <v>2</v>
      </c>
      <c r="AC13" s="76"/>
      <c r="AD13" s="78" t="s">
        <v>193</v>
      </c>
      <c r="AE13" s="79" t="s">
        <v>136</v>
      </c>
      <c r="AF13" s="80"/>
      <c r="AG13" s="76">
        <v>5000</v>
      </c>
      <c r="AH13" s="76"/>
    </row>
    <row r="14" spans="1:36" ht="30.75" customHeight="1">
      <c r="A14" s="68">
        <v>13</v>
      </c>
      <c r="B14" s="96" t="s">
        <v>159</v>
      </c>
      <c r="C14" s="87">
        <v>1</v>
      </c>
      <c r="D14" s="87">
        <v>780</v>
      </c>
      <c r="E14" s="87">
        <v>150</v>
      </c>
      <c r="F14" s="87" t="s">
        <v>198</v>
      </c>
      <c r="G14" s="87" t="s">
        <v>199</v>
      </c>
      <c r="H14" s="88" t="s">
        <v>200</v>
      </c>
      <c r="I14" s="86" t="s">
        <v>160</v>
      </c>
      <c r="J14" s="87">
        <v>0</v>
      </c>
      <c r="K14" s="45">
        <f>(211.7/3600*E14/C14)*1.13</f>
        <v>9.9675416666666656</v>
      </c>
      <c r="L14" s="124"/>
      <c r="M14" s="124"/>
      <c r="N14" s="124">
        <f>(241.9/3600*E14/C14)*1.13</f>
        <v>11.389458333333334</v>
      </c>
      <c r="O14" s="45"/>
      <c r="P14" s="124"/>
      <c r="Q14" s="167">
        <v>14.12</v>
      </c>
      <c r="R14" s="168">
        <v>13.46</v>
      </c>
      <c r="S14" s="182"/>
      <c r="T14" s="166">
        <v>12.5</v>
      </c>
      <c r="U14" s="165">
        <v>11.8</v>
      </c>
      <c r="V14" s="176"/>
      <c r="W14" s="185"/>
      <c r="X14" s="179"/>
      <c r="Y14" s="89" t="s">
        <v>201</v>
      </c>
      <c r="Z14" s="87" t="s">
        <v>161</v>
      </c>
      <c r="AA14" s="87">
        <v>1</v>
      </c>
      <c r="AB14" s="78">
        <v>2</v>
      </c>
      <c r="AC14" s="87"/>
      <c r="AD14" s="87" t="s">
        <v>162</v>
      </c>
      <c r="AE14" s="89" t="s">
        <v>202</v>
      </c>
      <c r="AF14" s="87"/>
      <c r="AG14" s="87">
        <v>3000</v>
      </c>
      <c r="AH14" s="87" t="s">
        <v>203</v>
      </c>
      <c r="AI14" s="67" t="s">
        <v>211</v>
      </c>
    </row>
  </sheetData>
  <autoFilter ref="A1:AI14"/>
  <mergeCells count="5">
    <mergeCell ref="X6:X14"/>
    <mergeCell ref="S6:S14"/>
    <mergeCell ref="W5:W14"/>
    <mergeCell ref="V5:V14"/>
    <mergeCell ref="T5:T13"/>
  </mergeCells>
  <phoneticPr fontId="3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宝隆模具转外发21.7.9</vt:lpstr>
      <vt:lpstr>核定厂商邮件8.4</vt:lpstr>
      <vt:lpstr>祥舜 回复7.11</vt:lpstr>
      <vt:lpstr>鑫厦回复7.11</vt:lpstr>
      <vt:lpstr>2021.7.10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2021-08-05T08:30:08Z</dcterms:modified>
</cp:coreProperties>
</file>