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10"/>
  </bookViews>
  <sheets>
    <sheet name="青皇 模具2021.1.16 更正" sheetId="7" r:id="rId1"/>
    <sheet name="邮件附件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7" l="1"/>
  <c r="I11" i="7" l="1"/>
  <c r="I9" i="7"/>
  <c r="I8" i="7"/>
  <c r="I7" i="7"/>
  <c r="K7" i="7" s="1"/>
  <c r="X12" i="7"/>
  <c r="Y12" i="7" s="1"/>
  <c r="I12" i="7"/>
  <c r="Y11" i="7"/>
  <c r="X11" i="7"/>
  <c r="Y10" i="7"/>
  <c r="K10" i="7" s="1"/>
  <c r="X10" i="7"/>
  <c r="Y9" i="7"/>
  <c r="X9" i="7"/>
  <c r="J9" i="7"/>
  <c r="X8" i="7"/>
  <c r="Y8" i="7" s="1"/>
  <c r="Y7" i="7"/>
  <c r="X7" i="7"/>
  <c r="Y6" i="7"/>
  <c r="K6" i="7" s="1"/>
  <c r="X6" i="7"/>
  <c r="I6" i="7"/>
  <c r="Y5" i="7"/>
  <c r="K5" i="7" s="1"/>
  <c r="X5" i="7"/>
  <c r="I5" i="7"/>
  <c r="Y4" i="7"/>
  <c r="X4" i="7"/>
  <c r="I4" i="7"/>
  <c r="X3" i="7"/>
  <c r="Y3" i="7" s="1"/>
  <c r="I3" i="7"/>
  <c r="Y2" i="7"/>
  <c r="X2" i="7"/>
  <c r="I2" i="7"/>
  <c r="K8" i="7" l="1"/>
  <c r="K11" i="7"/>
</calcChain>
</file>

<file path=xl/comments1.xml><?xml version="1.0" encoding="utf-8"?>
<comments xmlns="http://schemas.openxmlformats.org/spreadsheetml/2006/main">
  <authors>
    <author>作者</author>
  </authors>
  <commentList>
    <comment ref="D12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确认是</t>
        </r>
        <r>
          <rPr>
            <sz val="9"/>
            <color indexed="81"/>
            <rFont val="Tahoma"/>
            <family val="2"/>
          </rPr>
          <t>200T</t>
        </r>
      </text>
    </comment>
  </commentList>
</comments>
</file>

<file path=xl/sharedStrings.xml><?xml version="1.0" encoding="utf-8"?>
<sst xmlns="http://schemas.openxmlformats.org/spreadsheetml/2006/main" count="137" uniqueCount="100">
  <si>
    <t>序号</t>
    <phoneticPr fontId="2" type="noConversion"/>
  </si>
  <si>
    <t>模號</t>
    <phoneticPr fontId="5" type="noConversion"/>
  </si>
  <si>
    <t>穴數</t>
    <phoneticPr fontId="5" type="noConversion"/>
  </si>
  <si>
    <t>噸位</t>
    <phoneticPr fontId="5" type="noConversion"/>
  </si>
  <si>
    <t>週期</t>
    <phoneticPr fontId="5" type="noConversion"/>
  </si>
  <si>
    <t>機種</t>
    <phoneticPr fontId="5" type="noConversion"/>
  </si>
  <si>
    <t>品名</t>
  </si>
  <si>
    <t>品號</t>
  </si>
  <si>
    <t>顶钧含税价13%</t>
    <phoneticPr fontId="2" type="noConversion"/>
  </si>
  <si>
    <t>產品單重(G)</t>
    <phoneticPr fontId="5" type="noConversion"/>
  </si>
  <si>
    <t>水口單重(G)</t>
    <phoneticPr fontId="5" type="noConversion"/>
  </si>
  <si>
    <t>材料</t>
    <phoneticPr fontId="5" type="noConversion"/>
  </si>
  <si>
    <t>模具尺寸</t>
    <phoneticPr fontId="5" type="noConversion"/>
  </si>
  <si>
    <t>1*4</t>
    <phoneticPr fontId="2" type="noConversion"/>
  </si>
  <si>
    <t>SM8191</t>
  </si>
  <si>
    <t>DONGLE BOTTOM</t>
  </si>
  <si>
    <r>
      <t xml:space="preserve">ABS/TAIRILAC/AG15A1/#NJ/  </t>
    </r>
    <r>
      <rPr>
        <sz val="9"/>
        <color theme="1"/>
        <rFont val="宋体"/>
        <family val="3"/>
        <charset val="134"/>
      </rPr>
      <t>ABS/TAIRILAC/AG15A1/TITAN_GRAY_FR3002</t>
    </r>
    <phoneticPr fontId="2" type="noConversion"/>
  </si>
  <si>
    <t>300X250X221</t>
  </si>
  <si>
    <t>1*4</t>
    <phoneticPr fontId="2" type="noConversion"/>
  </si>
  <si>
    <t>DONGLE TOP</t>
  </si>
  <si>
    <t>250X200X256</t>
  </si>
  <si>
    <t>1*8</t>
    <phoneticPr fontId="2" type="noConversion"/>
  </si>
  <si>
    <t>ABS/TAIRILAC/AG15A1/#NJ</t>
  </si>
  <si>
    <t>250*300*301</t>
  </si>
  <si>
    <t>1*4</t>
    <phoneticPr fontId="2" type="noConversion"/>
  </si>
  <si>
    <t>SM9069</t>
  </si>
  <si>
    <t>TOP CASE</t>
  </si>
  <si>
    <t>500*400*376</t>
  </si>
  <si>
    <t>KEY</t>
  </si>
  <si>
    <t>201264010301A</t>
  </si>
  <si>
    <t>450*400*386</t>
  </si>
  <si>
    <t>1*1</t>
    <phoneticPr fontId="2" type="noConversion"/>
  </si>
  <si>
    <t>AMIGA</t>
  </si>
  <si>
    <t>HEADBAND</t>
  </si>
  <si>
    <t>145333003003A</t>
  </si>
  <si>
    <t>PP/5050R/BLACK</t>
  </si>
  <si>
    <t>400X350X421</t>
  </si>
  <si>
    <t>1*2</t>
    <phoneticPr fontId="2" type="noConversion"/>
  </si>
  <si>
    <t>AMIGA</t>
    <phoneticPr fontId="2" type="noConversion"/>
  </si>
  <si>
    <t>600X450X491</t>
  </si>
  <si>
    <t>ROCA_A</t>
  </si>
  <si>
    <t>COVER_USB</t>
  </si>
  <si>
    <t>PC/SABIC/LEXAN/1810_7M2D140T_STD_CMR#_112987</t>
  </si>
  <si>
    <t>350*300*346</t>
  </si>
  <si>
    <t>SM3371</t>
  </si>
  <si>
    <t>BATTERY DOOR</t>
  </si>
  <si>
    <t>ABS/CHIMEI/PA757/V2_BLACK ABS/CHIMEI/PA757/BLUE_STAR ABS/CHIMEI/PA757/PEACH ABS/CHIMEI/PA757/MINT ABS/CHIMEI/PA757/MONZA_GRAY</t>
    <phoneticPr fontId="2" type="noConversion"/>
  </si>
  <si>
    <t>400X450X311</t>
  </si>
  <si>
    <t>TOP KEY</t>
  </si>
  <si>
    <t>ABS/CHIMEI/PA757/V2_BLACK ABS/CHIMEI/PA757/ROBOT_WHITE_BLUE</t>
    <phoneticPr fontId="2" type="noConversion"/>
  </si>
  <si>
    <t>450X500X498</t>
  </si>
  <si>
    <t>WHEEL</t>
  </si>
  <si>
    <t>PC/SABIC/141R-111/DARK_GRAY PC/SABIC/141R-111/WHITE PC/SABIC/141R-111/MONZA_GRAY</t>
    <phoneticPr fontId="2" type="noConversion"/>
  </si>
  <si>
    <t>450X550X416</t>
  </si>
  <si>
    <t>模具可外发时间</t>
  </si>
  <si>
    <t>1月25号</t>
  </si>
  <si>
    <t>1月28号</t>
  </si>
  <si>
    <t>C1生产中</t>
  </si>
  <si>
    <t>订单已完成，可外发，此套模具外发需换SD9086机种模仁</t>
  </si>
  <si>
    <t>H8生产中</t>
  </si>
  <si>
    <t>H7生产中</t>
  </si>
  <si>
    <t>修模中01/20试模后</t>
  </si>
  <si>
    <t>修模中</t>
  </si>
  <si>
    <t>2穴生产中</t>
  </si>
  <si>
    <t>标准用人</t>
  </si>
  <si>
    <t>实际用人</t>
  </si>
  <si>
    <t>6(连2683组装)</t>
  </si>
  <si>
    <t>生产需用专用治具及设备</t>
  </si>
  <si>
    <t>测量专用治具</t>
  </si>
  <si>
    <t>Forecast /月</t>
  </si>
  <si>
    <t>备注</t>
  </si>
  <si>
    <t>无</t>
  </si>
  <si>
    <t>無需治具</t>
  </si>
  <si>
    <t>灯罩组装治具</t>
  </si>
  <si>
    <t>（正面）FX-264-003
（反面）FX-264-004</t>
  </si>
  <si>
    <t>FX-264-002</t>
  </si>
  <si>
    <t>FX-333-009</t>
  </si>
  <si>
    <t>FX-333-010</t>
  </si>
  <si>
    <t>贴保护膜机</t>
  </si>
  <si>
    <t>切水口治具</t>
  </si>
  <si>
    <t>FX--339-002</t>
  </si>
  <si>
    <t>订单已完成，可外发</t>
    <phoneticPr fontId="2" type="noConversion"/>
  </si>
  <si>
    <t>寶隆</t>
    <phoneticPr fontId="2" type="noConversion"/>
  </si>
  <si>
    <t>祥舜</t>
  </si>
  <si>
    <t>廠商更新</t>
    <phoneticPr fontId="2" type="noConversion"/>
  </si>
  <si>
    <t>重複</t>
    <phoneticPr fontId="2" type="noConversion"/>
  </si>
  <si>
    <t>101264027001A 201264010101A</t>
    <phoneticPr fontId="2" type="noConversion"/>
  </si>
  <si>
    <t>含用人費用</t>
    <phoneticPr fontId="2" type="noConversion"/>
  </si>
  <si>
    <r>
      <t>梅莊/</t>
    </r>
    <r>
      <rPr>
        <sz val="12"/>
        <color theme="1"/>
        <rFont val="楷体"/>
        <family val="3"/>
        <charset val="134"/>
      </rPr>
      <t>祥舜</t>
    </r>
    <phoneticPr fontId="2" type="noConversion"/>
  </si>
  <si>
    <r>
      <rPr>
        <sz val="12"/>
        <color rgb="FFFF0000"/>
        <rFont val="楷体"/>
        <family val="3"/>
        <charset val="134"/>
      </rPr>
      <t>祥舜</t>
    </r>
    <r>
      <rPr>
        <sz val="12"/>
        <color theme="1"/>
        <rFont val="楷体"/>
        <family val="3"/>
        <charset val="134"/>
      </rPr>
      <t>/梅莊</t>
    </r>
    <phoneticPr fontId="2" type="noConversion"/>
  </si>
  <si>
    <t>确认是200T</t>
    <phoneticPr fontId="2" type="noConversion"/>
  </si>
  <si>
    <t>顶钧7折更新含税价13%</t>
    <phoneticPr fontId="2" type="noConversion"/>
  </si>
  <si>
    <t>201243013001B 201343013001A</t>
    <phoneticPr fontId="2" type="noConversion"/>
  </si>
  <si>
    <t>101339027005A 101339027006A 101339027023A</t>
    <phoneticPr fontId="2" type="noConversion"/>
  </si>
  <si>
    <t>105271003006A</t>
    <phoneticPr fontId="2" type="noConversion"/>
  </si>
  <si>
    <t>145333003003A</t>
    <phoneticPr fontId="2" type="noConversion"/>
  </si>
  <si>
    <t>201243013002A</t>
    <phoneticPr fontId="2" type="noConversion"/>
  </si>
  <si>
    <t>201243013101A 201343013101A</t>
    <phoneticPr fontId="2" type="noConversion"/>
  </si>
  <si>
    <t xml:space="preserve">101339027004A 101339027010A 101339027014A 101339027018A 101339027022A
101339027042A
101339027031A
101339027035A
101339027046A </t>
    <phoneticPr fontId="2" type="noConversion"/>
  </si>
  <si>
    <t>201339010301A 201339010306A
201339010302A
201339010303A
201339010304A
201339010305A
201339010307A
201339010308A
201339010310A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</si>
</sst>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[$￥-804]#,##0.0"/>
    <numFmt numFmtId="178" formatCode="0.00;[Red]0.00"/>
    <numFmt numFmtId="179" formatCode="m&quot;月&quot;d&quot;日&quot;;@"/>
    <numFmt numFmtId="180" formatCode="0.000_);[Red]\(0.000\)"/>
    <numFmt numFmtId="181" formatCode="0;[Red]0"/>
  </numFmts>
  <fonts count="25">
    <font>
      <sz val="11"/>
      <color theme="1"/>
      <name val="等线"/>
      <family val="2"/>
      <scheme val="minor"/>
    </font>
    <font>
      <sz val="1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6"/>
    </font>
    <font>
      <sz val="10"/>
      <color indexed="8"/>
      <name val="宋体"/>
      <family val="3"/>
      <charset val="134"/>
    </font>
    <font>
      <sz val="9"/>
      <name val="等线"/>
      <family val="2"/>
      <charset val="136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name val="新細明體"/>
      <family val="22"/>
      <charset val="134"/>
    </font>
    <font>
      <sz val="9"/>
      <color theme="1"/>
      <name val="宋体"/>
      <family val="3"/>
      <charset val="134"/>
    </font>
    <font>
      <sz val="11"/>
      <color rgb="FF000000"/>
      <name val="Arial"/>
      <family val="2"/>
    </font>
    <font>
      <sz val="10"/>
      <color rgb="FF000000"/>
      <name val="楷体"/>
      <family val="3"/>
      <charset val="134"/>
    </font>
    <font>
      <b/>
      <sz val="12"/>
      <color rgb="FFFF0000"/>
      <name val="楷体"/>
      <family val="3"/>
      <charset val="134"/>
    </font>
    <font>
      <b/>
      <sz val="12"/>
      <color theme="1"/>
      <name val="楷体"/>
      <family val="3"/>
      <charset val="134"/>
    </font>
    <font>
      <b/>
      <sz val="12"/>
      <color theme="1"/>
      <name val="仿宋"/>
      <family val="3"/>
      <charset val="134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2"/>
      <color theme="1"/>
      <name val="仿宋"/>
      <family val="3"/>
      <charset val="134"/>
    </font>
    <font>
      <sz val="10"/>
      <color rgb="FFFF0000"/>
      <name val="宋体"/>
      <family val="3"/>
      <charset val="134"/>
    </font>
    <font>
      <sz val="12"/>
      <color theme="1"/>
      <name val="標楷體"/>
      <family val="2"/>
    </font>
    <font>
      <sz val="12"/>
      <color rgb="FFFF0000"/>
      <name val="楷体"/>
      <family val="3"/>
      <charset val="134"/>
    </font>
    <font>
      <sz val="12"/>
      <color theme="1"/>
      <name val="楷体"/>
      <family val="3"/>
      <charset val="134"/>
    </font>
    <font>
      <sz val="12"/>
      <color theme="1"/>
      <name val="標楷體"/>
    </font>
    <font>
      <sz val="1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7" fontId="3" fillId="0" borderId="0">
      <alignment vertical="center"/>
    </xf>
    <xf numFmtId="0" fontId="7" fillId="0" borderId="0">
      <alignment vertical="center"/>
    </xf>
  </cellStyleXfs>
  <cellXfs count="51">
    <xf numFmtId="0" fontId="0" fillId="0" borderId="0" xfId="0"/>
    <xf numFmtId="176" fontId="1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8" fontId="4" fillId="0" borderId="1" xfId="1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80" fontId="8" fillId="0" borderId="2" xfId="2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9" fontId="4" fillId="0" borderId="1" xfId="1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180" fontId="8" fillId="0" borderId="1" xfId="2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 wrapText="1"/>
    </xf>
    <xf numFmtId="180" fontId="8" fillId="4" borderId="2" xfId="2" applyNumberFormat="1" applyFont="1" applyFill="1" applyBorder="1" applyAlignment="1">
      <alignment horizontal="center" vertical="center"/>
    </xf>
    <xf numFmtId="178" fontId="1" fillId="4" borderId="1" xfId="0" applyNumberFormat="1" applyFont="1" applyFill="1" applyBorder="1" applyAlignment="1">
      <alignment horizontal="center" vertical="center" wrapText="1"/>
    </xf>
    <xf numFmtId="181" fontId="1" fillId="4" borderId="1" xfId="0" applyNumberFormat="1" applyFont="1" applyFill="1" applyBorder="1" applyAlignment="1">
      <alignment horizontal="center" vertical="center" shrinkToFit="1"/>
    </xf>
    <xf numFmtId="179" fontId="1" fillId="4" borderId="1" xfId="0" applyNumberFormat="1" applyFont="1" applyFill="1" applyBorder="1" applyAlignment="1">
      <alignment horizontal="center" vertical="center"/>
    </xf>
    <xf numFmtId="176" fontId="1" fillId="4" borderId="0" xfId="0" applyNumberFormat="1" applyFont="1" applyFill="1" applyAlignment="1">
      <alignment horizontal="center" vertical="center"/>
    </xf>
    <xf numFmtId="0" fontId="11" fillId="0" borderId="3" xfId="0" applyFont="1" applyBorder="1" applyAlignment="1">
      <alignment wrapText="1"/>
    </xf>
    <xf numFmtId="180" fontId="1" fillId="0" borderId="0" xfId="0" applyNumberFormat="1" applyFont="1" applyFill="1" applyAlignment="1">
      <alignment horizontal="center" vertical="center"/>
    </xf>
    <xf numFmtId="180" fontId="12" fillId="4" borderId="1" xfId="0" applyNumberFormat="1" applyFont="1" applyFill="1" applyBorder="1" applyAlignment="1">
      <alignment horizontal="center" vertical="center"/>
    </xf>
    <xf numFmtId="180" fontId="13" fillId="4" borderId="1" xfId="0" applyNumberFormat="1" applyFont="1" applyFill="1" applyBorder="1" applyAlignment="1">
      <alignment horizontal="center" vertical="center"/>
    </xf>
    <xf numFmtId="180" fontId="14" fillId="4" borderId="2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Border="1" applyAlignment="1">
      <alignment horizontal="center" vertical="center"/>
    </xf>
    <xf numFmtId="180" fontId="1" fillId="4" borderId="1" xfId="0" applyNumberFormat="1" applyFont="1" applyFill="1" applyBorder="1" applyAlignment="1">
      <alignment horizontal="center" vertical="center"/>
    </xf>
    <xf numFmtId="180" fontId="8" fillId="5" borderId="2" xfId="2" applyNumberFormat="1" applyFont="1" applyFill="1" applyBorder="1" applyAlignment="1">
      <alignment horizontal="center" vertical="center"/>
    </xf>
    <xf numFmtId="176" fontId="18" fillId="4" borderId="2" xfId="0" applyNumberFormat="1" applyFont="1" applyFill="1" applyBorder="1" applyAlignment="1">
      <alignment horizontal="center" vertical="center" wrapText="1"/>
    </xf>
    <xf numFmtId="176" fontId="19" fillId="4" borderId="1" xfId="0" applyNumberFormat="1" applyFont="1" applyFill="1" applyBorder="1" applyAlignment="1">
      <alignment horizontal="center" vertical="center"/>
    </xf>
    <xf numFmtId="177" fontId="20" fillId="4" borderId="1" xfId="1" applyFont="1" applyFill="1" applyBorder="1" applyAlignment="1">
      <alignment horizontal="center" vertical="center" wrapText="1"/>
    </xf>
    <xf numFmtId="176" fontId="21" fillId="4" borderId="1" xfId="0" applyNumberFormat="1" applyFont="1" applyFill="1" applyBorder="1" applyAlignment="1">
      <alignment horizontal="center" vertical="center"/>
    </xf>
    <xf numFmtId="176" fontId="22" fillId="4" borderId="1" xfId="0" applyNumberFormat="1" applyFont="1" applyFill="1" applyBorder="1" applyAlignment="1">
      <alignment horizontal="center" vertical="center"/>
    </xf>
    <xf numFmtId="180" fontId="14" fillId="4" borderId="1" xfId="0" applyNumberFormat="1" applyFont="1" applyFill="1" applyBorder="1" applyAlignment="1">
      <alignment horizontal="center" vertical="center" wrapText="1"/>
    </xf>
    <xf numFmtId="180" fontId="23" fillId="4" borderId="1" xfId="1" applyNumberFormat="1" applyFont="1" applyFill="1" applyBorder="1" applyAlignment="1">
      <alignment horizontal="center" vertical="center" wrapText="1"/>
    </xf>
    <xf numFmtId="180" fontId="18" fillId="6" borderId="2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一般 3" xfId="1"/>
    <cellStyle name="一般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28574</xdr:rowOff>
    </xdr:from>
    <xdr:to>
      <xdr:col>20</xdr:col>
      <xdr:colOff>45911</xdr:colOff>
      <xdr:row>37</xdr:row>
      <xdr:rowOff>171450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002" b="7433"/>
        <a:stretch/>
      </xdr:blipFill>
      <xdr:spPr>
        <a:xfrm>
          <a:off x="47625" y="390524"/>
          <a:ext cx="13714286" cy="6477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Y17"/>
  <sheetViews>
    <sheetView tabSelected="1" zoomScaleNormal="100" workbookViewId="0">
      <pane ySplit="1" topLeftCell="A2" activePane="bottomLeft" state="frozen"/>
      <selection pane="bottomLeft" activeCell="K11" sqref="K11"/>
    </sheetView>
  </sheetViews>
  <sheetFormatPr defaultColWidth="9" defaultRowHeight="12"/>
  <cols>
    <col min="1" max="1" width="3.625" style="6" customWidth="1"/>
    <col min="2" max="2" width="5.5" style="19" customWidth="1"/>
    <col min="3" max="5" width="5.5" style="6" customWidth="1"/>
    <col min="6" max="6" width="8.125" style="6" customWidth="1"/>
    <col min="7" max="7" width="12.875" style="6" customWidth="1"/>
    <col min="8" max="8" width="14.75" style="6" customWidth="1"/>
    <col min="9" max="9" width="9.75" style="6" customWidth="1"/>
    <col min="10" max="10" width="7.875" style="6" customWidth="1"/>
    <col min="11" max="11" width="9" style="35" customWidth="1"/>
    <col min="12" max="13" width="7.625" style="20" hidden="1" customWidth="1"/>
    <col min="14" max="14" width="24.25" style="6" customWidth="1"/>
    <col min="15" max="15" width="12.375" style="6" customWidth="1"/>
    <col min="16" max="16" width="14.5" style="6" customWidth="1"/>
    <col min="17" max="18" width="5.875" style="6" customWidth="1"/>
    <col min="19" max="19" width="13.375" style="6" customWidth="1"/>
    <col min="20" max="20" width="17.375" style="6" customWidth="1"/>
    <col min="21" max="21" width="9.875" style="23" customWidth="1"/>
    <col min="22" max="22" width="9.375" style="6" customWidth="1"/>
    <col min="23" max="23" width="38.75" style="6" customWidth="1"/>
    <col min="24" max="16384" width="9" style="6"/>
  </cols>
  <sheetData>
    <row r="1" spans="1:25" ht="36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91</v>
      </c>
      <c r="K1" s="48" t="s">
        <v>87</v>
      </c>
      <c r="L1" s="5" t="s">
        <v>9</v>
      </c>
      <c r="M1" s="5" t="s">
        <v>10</v>
      </c>
      <c r="N1" s="3" t="s">
        <v>11</v>
      </c>
      <c r="O1" s="3" t="s">
        <v>12</v>
      </c>
      <c r="P1" s="44" t="s">
        <v>84</v>
      </c>
      <c r="Q1" s="3" t="s">
        <v>64</v>
      </c>
      <c r="R1" s="3" t="s">
        <v>65</v>
      </c>
      <c r="S1" s="3" t="s">
        <v>67</v>
      </c>
      <c r="T1" s="3" t="s">
        <v>68</v>
      </c>
      <c r="U1" s="21" t="s">
        <v>54</v>
      </c>
      <c r="V1" s="3" t="s">
        <v>69</v>
      </c>
      <c r="W1" s="1" t="s">
        <v>70</v>
      </c>
    </row>
    <row r="2" spans="1:25" ht="40.15" customHeight="1">
      <c r="A2" s="1">
        <v>1</v>
      </c>
      <c r="B2" s="7">
        <v>2557</v>
      </c>
      <c r="C2" s="1" t="s">
        <v>13</v>
      </c>
      <c r="D2" s="1">
        <v>50</v>
      </c>
      <c r="E2" s="1">
        <v>24</v>
      </c>
      <c r="F2" s="8" t="s">
        <v>14</v>
      </c>
      <c r="G2" s="9" t="s">
        <v>15</v>
      </c>
      <c r="H2" s="50" t="s">
        <v>97</v>
      </c>
      <c r="I2" s="10">
        <f>(50.7/3600*E2/4)*1.13</f>
        <v>9.5485E-2</v>
      </c>
      <c r="J2" s="10"/>
      <c r="K2" s="36"/>
      <c r="L2" s="11">
        <v>0.4</v>
      </c>
      <c r="M2" s="11">
        <v>0.6</v>
      </c>
      <c r="N2" s="9" t="s">
        <v>16</v>
      </c>
      <c r="O2" s="1" t="s">
        <v>17</v>
      </c>
      <c r="P2" s="45" t="s">
        <v>88</v>
      </c>
      <c r="Q2" s="1">
        <v>1</v>
      </c>
      <c r="R2" s="1">
        <v>1</v>
      </c>
      <c r="S2" s="12" t="s">
        <v>71</v>
      </c>
      <c r="T2" s="1" t="s">
        <v>72</v>
      </c>
      <c r="U2" s="22"/>
      <c r="V2" s="1">
        <v>260000</v>
      </c>
      <c r="W2" s="1" t="s">
        <v>81</v>
      </c>
      <c r="X2" s="6">
        <f>3600/E2*4*22</f>
        <v>13200</v>
      </c>
      <c r="Y2" s="35">
        <f>360/X2</f>
        <v>2.7272727272727271E-2</v>
      </c>
    </row>
    <row r="3" spans="1:25" ht="29.25" customHeight="1">
      <c r="A3" s="1">
        <v>2</v>
      </c>
      <c r="B3" s="7">
        <v>2556</v>
      </c>
      <c r="C3" s="1" t="s">
        <v>18</v>
      </c>
      <c r="D3" s="1">
        <v>50</v>
      </c>
      <c r="E3" s="1">
        <v>20</v>
      </c>
      <c r="F3" s="8" t="s">
        <v>14</v>
      </c>
      <c r="G3" s="9" t="s">
        <v>19</v>
      </c>
      <c r="H3" s="9" t="s">
        <v>92</v>
      </c>
      <c r="I3" s="10">
        <f>(50.7/3600*E3/4)*1.13</f>
        <v>7.9570833333333327E-2</v>
      </c>
      <c r="J3" s="10"/>
      <c r="K3" s="37"/>
      <c r="L3" s="11">
        <v>0.1</v>
      </c>
      <c r="M3" s="11">
        <v>0.27</v>
      </c>
      <c r="N3" s="9" t="s">
        <v>16</v>
      </c>
      <c r="O3" s="1" t="s">
        <v>20</v>
      </c>
      <c r="P3" s="46" t="s">
        <v>89</v>
      </c>
      <c r="Q3" s="1">
        <v>1</v>
      </c>
      <c r="R3" s="1">
        <v>1</v>
      </c>
      <c r="S3" s="12" t="s">
        <v>71</v>
      </c>
      <c r="T3" s="1" t="s">
        <v>72</v>
      </c>
      <c r="U3" s="22"/>
      <c r="V3" s="1">
        <v>520000</v>
      </c>
      <c r="W3" s="1" t="s">
        <v>57</v>
      </c>
      <c r="X3" s="6">
        <f>3600/E3*4*22</f>
        <v>15840</v>
      </c>
      <c r="Y3" s="35">
        <f t="shared" ref="Y3:Y12" si="0">360/X3</f>
        <v>2.2727272727272728E-2</v>
      </c>
    </row>
    <row r="4" spans="1:25" ht="27" customHeight="1">
      <c r="A4" s="1">
        <v>3</v>
      </c>
      <c r="B4" s="7">
        <v>2179</v>
      </c>
      <c r="C4" s="1" t="s">
        <v>21</v>
      </c>
      <c r="D4" s="1">
        <v>50</v>
      </c>
      <c r="E4" s="1">
        <v>25</v>
      </c>
      <c r="F4" s="8" t="s">
        <v>14</v>
      </c>
      <c r="G4" s="9" t="s">
        <v>19</v>
      </c>
      <c r="H4" s="9" t="s">
        <v>96</v>
      </c>
      <c r="I4" s="10">
        <f>(50.7/3600*E4/8)*1.13</f>
        <v>4.9731770833333334E-2</v>
      </c>
      <c r="J4" s="10"/>
      <c r="K4" s="40"/>
      <c r="L4" s="11">
        <v>0.05</v>
      </c>
      <c r="M4" s="11">
        <v>0.75</v>
      </c>
      <c r="N4" s="9" t="s">
        <v>22</v>
      </c>
      <c r="O4" s="1" t="s">
        <v>23</v>
      </c>
      <c r="P4" s="14" t="s">
        <v>85</v>
      </c>
      <c r="Q4" s="1">
        <v>2</v>
      </c>
      <c r="R4" s="1">
        <v>3</v>
      </c>
      <c r="S4" s="12" t="s">
        <v>71</v>
      </c>
      <c r="T4" s="1" t="s">
        <v>72</v>
      </c>
      <c r="U4" s="22"/>
      <c r="V4" s="1">
        <v>520000</v>
      </c>
      <c r="W4" s="1" t="s">
        <v>58</v>
      </c>
      <c r="X4" s="6">
        <f>3600/E4*8*22</f>
        <v>25344</v>
      </c>
      <c r="Y4" s="35">
        <f t="shared" si="0"/>
        <v>1.4204545454545454E-2</v>
      </c>
    </row>
    <row r="5" spans="1:25" ht="36" hidden="1">
      <c r="A5" s="1">
        <v>4</v>
      </c>
      <c r="B5" s="7">
        <v>2682</v>
      </c>
      <c r="C5" s="1" t="s">
        <v>24</v>
      </c>
      <c r="D5" s="1">
        <v>180</v>
      </c>
      <c r="E5" s="1">
        <v>33</v>
      </c>
      <c r="F5" s="13" t="s">
        <v>25</v>
      </c>
      <c r="G5" s="9" t="s">
        <v>26</v>
      </c>
      <c r="H5" s="9" t="s">
        <v>86</v>
      </c>
      <c r="I5" s="41">
        <f>(61.2/3600*E5/4)*1.13</f>
        <v>0.1584825</v>
      </c>
      <c r="J5" s="41"/>
      <c r="K5" s="38">
        <f>I5+(Y5*5)</f>
        <v>0.34598249999999997</v>
      </c>
      <c r="L5" s="11">
        <v>14.6</v>
      </c>
      <c r="M5" s="11">
        <v>5.24</v>
      </c>
      <c r="N5" s="9" t="s">
        <v>22</v>
      </c>
      <c r="O5" s="1" t="s">
        <v>27</v>
      </c>
      <c r="P5" s="42" t="s">
        <v>82</v>
      </c>
      <c r="Q5" s="1">
        <v>6</v>
      </c>
      <c r="R5" s="9" t="s">
        <v>66</v>
      </c>
      <c r="S5" s="12" t="s">
        <v>73</v>
      </c>
      <c r="T5" s="9" t="s">
        <v>74</v>
      </c>
      <c r="U5" s="22"/>
      <c r="V5" s="1">
        <v>240000</v>
      </c>
      <c r="W5" s="1" t="s">
        <v>59</v>
      </c>
      <c r="X5" s="6">
        <f>3600/E5*4*22</f>
        <v>9600</v>
      </c>
      <c r="Y5" s="35">
        <f t="shared" si="0"/>
        <v>3.7499999999999999E-2</v>
      </c>
    </row>
    <row r="6" spans="1:25" ht="14.25" hidden="1">
      <c r="A6" s="1">
        <v>5</v>
      </c>
      <c r="B6" s="7">
        <v>2683</v>
      </c>
      <c r="C6" s="1" t="s">
        <v>18</v>
      </c>
      <c r="D6" s="1">
        <v>230</v>
      </c>
      <c r="E6" s="1">
        <v>28</v>
      </c>
      <c r="F6" s="13" t="s">
        <v>25</v>
      </c>
      <c r="G6" s="9" t="s">
        <v>28</v>
      </c>
      <c r="H6" s="9" t="s">
        <v>29</v>
      </c>
      <c r="I6" s="41">
        <f>(68.8/3600*E6/4)*1.13</f>
        <v>0.15116888888888888</v>
      </c>
      <c r="J6" s="41"/>
      <c r="K6" s="38">
        <f>I6+Y6</f>
        <v>0.18298707070707071</v>
      </c>
      <c r="L6" s="11">
        <v>8.3000000000000007</v>
      </c>
      <c r="M6" s="11">
        <v>3.4</v>
      </c>
      <c r="N6" s="9" t="s">
        <v>22</v>
      </c>
      <c r="O6" s="1" t="s">
        <v>30</v>
      </c>
      <c r="P6" s="42" t="s">
        <v>82</v>
      </c>
      <c r="Q6" s="1">
        <v>2</v>
      </c>
      <c r="R6" s="1">
        <v>2</v>
      </c>
      <c r="S6" s="12" t="s">
        <v>71</v>
      </c>
      <c r="T6" s="1" t="s">
        <v>75</v>
      </c>
      <c r="U6" s="22"/>
      <c r="V6" s="1">
        <v>240000</v>
      </c>
      <c r="W6" s="1" t="s">
        <v>60</v>
      </c>
      <c r="X6" s="6">
        <f>3600/E6*4*22</f>
        <v>11314.285714285716</v>
      </c>
      <c r="Y6" s="35">
        <f t="shared" si="0"/>
        <v>3.1818181818181815E-2</v>
      </c>
    </row>
    <row r="7" spans="1:25" s="33" customFormat="1" ht="27" customHeight="1">
      <c r="A7" s="25">
        <v>6</v>
      </c>
      <c r="B7" s="26">
        <v>3263</v>
      </c>
      <c r="C7" s="25" t="s">
        <v>31</v>
      </c>
      <c r="D7" s="25">
        <v>230</v>
      </c>
      <c r="E7" s="25">
        <v>27</v>
      </c>
      <c r="F7" s="27" t="s">
        <v>32</v>
      </c>
      <c r="G7" s="28" t="s">
        <v>33</v>
      </c>
      <c r="H7" s="28" t="s">
        <v>34</v>
      </c>
      <c r="I7" s="29">
        <f>(80.5/3600*E7/1)*1.13</f>
        <v>0.68223749999999994</v>
      </c>
      <c r="J7" s="29"/>
      <c r="K7" s="49">
        <f>I7+(Y7*2)</f>
        <v>0.92769204545454542</v>
      </c>
      <c r="L7" s="30">
        <v>14.68</v>
      </c>
      <c r="M7" s="30">
        <v>2.2599999999999998</v>
      </c>
      <c r="N7" s="28" t="s">
        <v>35</v>
      </c>
      <c r="O7" s="25" t="s">
        <v>36</v>
      </c>
      <c r="P7" s="42" t="s">
        <v>82</v>
      </c>
      <c r="Q7" s="25">
        <v>3</v>
      </c>
      <c r="R7" s="25">
        <v>3</v>
      </c>
      <c r="S7" s="31" t="s">
        <v>71</v>
      </c>
      <c r="T7" s="25" t="s">
        <v>76</v>
      </c>
      <c r="U7" s="32">
        <v>44217</v>
      </c>
      <c r="V7" s="25">
        <v>60000</v>
      </c>
      <c r="W7" s="25" t="s">
        <v>61</v>
      </c>
      <c r="X7" s="6">
        <f>3600/E7*22</f>
        <v>2933.3333333333335</v>
      </c>
      <c r="Y7" s="35">
        <f t="shared" si="0"/>
        <v>0.12272727272727273</v>
      </c>
    </row>
    <row r="8" spans="1:25" s="33" customFormat="1" ht="27" customHeight="1">
      <c r="A8" s="25">
        <v>7</v>
      </c>
      <c r="B8" s="26">
        <v>3299</v>
      </c>
      <c r="C8" s="25" t="s">
        <v>37</v>
      </c>
      <c r="D8" s="25">
        <v>230</v>
      </c>
      <c r="E8" s="25">
        <v>27</v>
      </c>
      <c r="F8" s="27" t="s">
        <v>38</v>
      </c>
      <c r="G8" s="28" t="s">
        <v>33</v>
      </c>
      <c r="H8" s="28" t="s">
        <v>95</v>
      </c>
      <c r="I8" s="29">
        <f>(80.5/3600*E8/2)*1.13</f>
        <v>0.34111874999999997</v>
      </c>
      <c r="J8" s="29"/>
      <c r="K8" s="49">
        <f>I8+(Y8*2)</f>
        <v>0.46384602272727271</v>
      </c>
      <c r="L8" s="30">
        <v>14.4</v>
      </c>
      <c r="M8" s="30">
        <v>4.99</v>
      </c>
      <c r="N8" s="28" t="s">
        <v>35</v>
      </c>
      <c r="O8" s="25" t="s">
        <v>39</v>
      </c>
      <c r="P8" s="42" t="s">
        <v>82</v>
      </c>
      <c r="Q8" s="25">
        <v>3</v>
      </c>
      <c r="R8" s="25">
        <v>3</v>
      </c>
      <c r="S8" s="31" t="s">
        <v>71</v>
      </c>
      <c r="T8" s="25" t="s">
        <v>77</v>
      </c>
      <c r="U8" s="32" t="s">
        <v>55</v>
      </c>
      <c r="V8" s="25">
        <v>60000</v>
      </c>
      <c r="W8" s="25" t="s">
        <v>62</v>
      </c>
      <c r="X8" s="6">
        <f>3600/E8*2*22</f>
        <v>5866.666666666667</v>
      </c>
      <c r="Y8" s="35">
        <f t="shared" si="0"/>
        <v>6.1363636363636363E-2</v>
      </c>
    </row>
    <row r="9" spans="1:25" s="33" customFormat="1" ht="43.5" customHeight="1">
      <c r="A9" s="25">
        <v>8</v>
      </c>
      <c r="B9" s="26">
        <v>2739</v>
      </c>
      <c r="C9" s="25" t="s">
        <v>24</v>
      </c>
      <c r="D9" s="25">
        <v>180</v>
      </c>
      <c r="E9" s="25">
        <v>40</v>
      </c>
      <c r="F9" s="25" t="s">
        <v>40</v>
      </c>
      <c r="G9" s="28" t="s">
        <v>41</v>
      </c>
      <c r="H9" s="28" t="s">
        <v>94</v>
      </c>
      <c r="I9" s="29">
        <f>(61.2/3600*E9/4)*1.13</f>
        <v>0.19209999999999999</v>
      </c>
      <c r="J9" s="29">
        <f>(64.81/3600*E9/4)*1.13</f>
        <v>0.20343138888888887</v>
      </c>
      <c r="K9" s="38"/>
      <c r="L9" s="30">
        <v>1.1499999999999999</v>
      </c>
      <c r="M9" s="30">
        <v>2.76</v>
      </c>
      <c r="N9" s="28" t="s">
        <v>42</v>
      </c>
      <c r="O9" s="25" t="s">
        <v>43</v>
      </c>
      <c r="P9" s="42" t="s">
        <v>82</v>
      </c>
      <c r="Q9" s="25">
        <v>1</v>
      </c>
      <c r="R9" s="25">
        <v>1</v>
      </c>
      <c r="S9" s="31" t="s">
        <v>78</v>
      </c>
      <c r="T9" s="25" t="s">
        <v>72</v>
      </c>
      <c r="U9" s="32" t="s">
        <v>56</v>
      </c>
      <c r="V9" s="25">
        <v>60000</v>
      </c>
      <c r="W9" s="25" t="s">
        <v>63</v>
      </c>
      <c r="X9" s="6">
        <f>3600/E9*4*22</f>
        <v>7920</v>
      </c>
      <c r="Y9" s="35">
        <f t="shared" si="0"/>
        <v>4.5454545454545456E-2</v>
      </c>
    </row>
    <row r="10" spans="1:25" s="33" customFormat="1" ht="125.25" customHeight="1">
      <c r="A10" s="25">
        <v>9</v>
      </c>
      <c r="B10" s="26">
        <v>3327</v>
      </c>
      <c r="C10" s="25" t="s">
        <v>21</v>
      </c>
      <c r="D10" s="25">
        <v>180</v>
      </c>
      <c r="E10" s="25">
        <v>30</v>
      </c>
      <c r="F10" s="27" t="s">
        <v>44</v>
      </c>
      <c r="G10" s="28" t="s">
        <v>45</v>
      </c>
      <c r="H10" s="28" t="s">
        <v>98</v>
      </c>
      <c r="I10" s="29">
        <f>(70.9/3600*E10/8)*1.13</f>
        <v>8.3455208333333322E-2</v>
      </c>
      <c r="J10" s="29"/>
      <c r="K10" s="49">
        <f>I10+Y10</f>
        <v>0.10050066287878787</v>
      </c>
      <c r="L10" s="30">
        <v>1.5</v>
      </c>
      <c r="M10" s="30">
        <v>1.25</v>
      </c>
      <c r="N10" s="28" t="s">
        <v>46</v>
      </c>
      <c r="O10" s="25" t="s">
        <v>47</v>
      </c>
      <c r="P10" s="43" t="s">
        <v>83</v>
      </c>
      <c r="Q10" s="25">
        <v>1</v>
      </c>
      <c r="R10" s="25">
        <v>2</v>
      </c>
      <c r="S10" s="31" t="s">
        <v>79</v>
      </c>
      <c r="T10" s="25" t="s">
        <v>72</v>
      </c>
      <c r="U10" s="32"/>
      <c r="V10" s="25">
        <v>20000</v>
      </c>
      <c r="W10" s="25" t="s">
        <v>62</v>
      </c>
      <c r="X10" s="6">
        <f>3600/E10*8*22</f>
        <v>21120</v>
      </c>
      <c r="Y10" s="35">
        <f t="shared" si="0"/>
        <v>1.7045454545454544E-2</v>
      </c>
    </row>
    <row r="11" spans="1:25" s="33" customFormat="1" ht="116.25" customHeight="1">
      <c r="A11" s="25">
        <v>10</v>
      </c>
      <c r="B11" s="26">
        <v>3324</v>
      </c>
      <c r="C11" s="25" t="s">
        <v>13</v>
      </c>
      <c r="D11" s="25">
        <v>230</v>
      </c>
      <c r="E11" s="25">
        <v>27</v>
      </c>
      <c r="F11" s="27" t="s">
        <v>44</v>
      </c>
      <c r="G11" s="28" t="s">
        <v>48</v>
      </c>
      <c r="H11" s="28" t="s">
        <v>99</v>
      </c>
      <c r="I11" s="29">
        <f>(80.5/3600*E11/4)*1.13</f>
        <v>0.17055937499999999</v>
      </c>
      <c r="J11" s="29"/>
      <c r="K11" s="49">
        <f>I11+Y11</f>
        <v>0.20124119318181816</v>
      </c>
      <c r="L11" s="30">
        <v>8.6</v>
      </c>
      <c r="M11" s="30">
        <v>0.9</v>
      </c>
      <c r="N11" s="28" t="s">
        <v>49</v>
      </c>
      <c r="O11" s="25" t="s">
        <v>50</v>
      </c>
      <c r="P11" s="43" t="s">
        <v>83</v>
      </c>
      <c r="Q11" s="25">
        <v>2</v>
      </c>
      <c r="R11" s="25">
        <v>2</v>
      </c>
      <c r="S11" s="31" t="s">
        <v>71</v>
      </c>
      <c r="T11" s="25" t="s">
        <v>80</v>
      </c>
      <c r="U11" s="32" t="s">
        <v>55</v>
      </c>
      <c r="V11" s="25">
        <v>20000</v>
      </c>
      <c r="W11" s="25" t="s">
        <v>62</v>
      </c>
      <c r="X11" s="6">
        <f>3600/E11*4*22</f>
        <v>11733.333333333334</v>
      </c>
      <c r="Y11" s="35">
        <f t="shared" si="0"/>
        <v>3.0681818181818182E-2</v>
      </c>
    </row>
    <row r="12" spans="1:25" ht="50.25" customHeight="1">
      <c r="A12" s="1">
        <v>11</v>
      </c>
      <c r="B12" s="7">
        <v>3329</v>
      </c>
      <c r="C12" s="1" t="s">
        <v>18</v>
      </c>
      <c r="D12" s="1">
        <v>180</v>
      </c>
      <c r="E12" s="1">
        <v>27</v>
      </c>
      <c r="F12" s="13" t="s">
        <v>44</v>
      </c>
      <c r="G12" s="9" t="s">
        <v>51</v>
      </c>
      <c r="H12" s="34" t="s">
        <v>93</v>
      </c>
      <c r="I12" s="24">
        <f>(72.8/3600*E12/4)*1.13</f>
        <v>0.15424499999999997</v>
      </c>
      <c r="J12" s="24"/>
      <c r="K12" s="47"/>
      <c r="L12" s="15">
        <v>1.91</v>
      </c>
      <c r="M12" s="15">
        <v>4.3899999999999997</v>
      </c>
      <c r="N12" s="9" t="s">
        <v>52</v>
      </c>
      <c r="O12" s="1" t="s">
        <v>53</v>
      </c>
      <c r="P12" s="43" t="s">
        <v>83</v>
      </c>
      <c r="Q12" s="1">
        <v>1</v>
      </c>
      <c r="R12" s="1">
        <v>1</v>
      </c>
      <c r="S12" s="1" t="s">
        <v>71</v>
      </c>
      <c r="T12" s="1" t="s">
        <v>72</v>
      </c>
      <c r="U12" s="22"/>
      <c r="V12" s="1">
        <v>20000</v>
      </c>
      <c r="W12" s="1" t="s">
        <v>90</v>
      </c>
      <c r="X12" s="6">
        <f>3600/E12*4*22</f>
        <v>11733.333333333334</v>
      </c>
      <c r="Y12" s="35">
        <f t="shared" si="0"/>
        <v>3.0681818181818182E-2</v>
      </c>
    </row>
    <row r="13" spans="1:25">
      <c r="A13" s="16"/>
      <c r="B13" s="17"/>
      <c r="C13" s="16"/>
      <c r="D13" s="16"/>
      <c r="E13" s="16"/>
      <c r="F13" s="16"/>
      <c r="G13" s="16"/>
      <c r="H13" s="16"/>
      <c r="I13" s="16"/>
      <c r="J13" s="16"/>
      <c r="K13" s="39"/>
      <c r="L13" s="18"/>
      <c r="M13" s="18"/>
      <c r="N13" s="16"/>
      <c r="O13" s="16"/>
      <c r="P13" s="16"/>
      <c r="Q13" s="16"/>
      <c r="T13" s="23"/>
      <c r="U13" s="6"/>
    </row>
    <row r="14" spans="1:25">
      <c r="T14" s="23"/>
      <c r="U14" s="6"/>
    </row>
    <row r="15" spans="1:25">
      <c r="T15" s="23"/>
      <c r="U15" s="6"/>
    </row>
    <row r="16" spans="1:25">
      <c r="T16" s="23"/>
      <c r="U16" s="6"/>
    </row>
    <row r="17" spans="20:21">
      <c r="T17" s="23"/>
      <c r="U17" s="6"/>
    </row>
  </sheetData>
  <phoneticPr fontId="2" type="noConversion"/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53" sqref="G53"/>
    </sheetView>
  </sheetViews>
  <sheetFormatPr defaultRowHeight="14.25"/>
  <sheetData/>
  <phoneticPr fontId="2" type="noConversion"/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青皇 模具2021.1.16 更正</vt:lpstr>
      <vt:lpstr>邮件附件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2021-06-07T08:18:25Z</dcterms:modified>
</cp:coreProperties>
</file>