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10260"/>
  </bookViews>
  <sheets>
    <sheet name="5.12" sheetId="1" r:id="rId1"/>
    <sheet name="核价邮件" sheetId="4" r:id="rId2"/>
    <sheet name="梅庄回复" sheetId="3" r:id="rId3"/>
    <sheet name="宝隆回复" sheetId="2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30" i="1" l="1"/>
  <c r="AD30" i="1" s="1"/>
  <c r="I18" i="1"/>
  <c r="AC22" i="1" l="1"/>
  <c r="AD22" i="1" s="1"/>
  <c r="AC3" i="1"/>
  <c r="AD3" i="1" s="1"/>
  <c r="AC4" i="1"/>
  <c r="AD4" i="1" s="1"/>
  <c r="AC5" i="1"/>
  <c r="AD5" i="1" s="1"/>
  <c r="AC6" i="1"/>
  <c r="AD6" i="1" s="1"/>
  <c r="AC7" i="1"/>
  <c r="AD7" i="1" s="1"/>
  <c r="AC8" i="1"/>
  <c r="AD8" i="1" s="1"/>
  <c r="AC9" i="1"/>
  <c r="AD9" i="1" s="1"/>
  <c r="AC10" i="1"/>
  <c r="AD10" i="1" s="1"/>
  <c r="AC11" i="1"/>
  <c r="AD11" i="1" s="1"/>
  <c r="AC12" i="1"/>
  <c r="AD12" i="1" s="1"/>
  <c r="AC13" i="1"/>
  <c r="AD13" i="1" s="1"/>
  <c r="AC14" i="1"/>
  <c r="AD14" i="1" s="1"/>
  <c r="AC15" i="1"/>
  <c r="AD15" i="1" s="1"/>
  <c r="AC16" i="1"/>
  <c r="AD16" i="1" s="1"/>
  <c r="AC17" i="1"/>
  <c r="AD17" i="1" s="1"/>
  <c r="AC18" i="1"/>
  <c r="AD18" i="1" s="1"/>
  <c r="J18" i="1" s="1"/>
  <c r="AC19" i="1"/>
  <c r="AD19" i="1" s="1"/>
  <c r="AC20" i="1"/>
  <c r="AD20" i="1" s="1"/>
  <c r="AC21" i="1"/>
  <c r="AD21" i="1" s="1"/>
  <c r="AC28" i="1"/>
  <c r="AD28" i="1" s="1"/>
  <c r="AC29" i="1"/>
  <c r="AD29" i="1" s="1"/>
  <c r="AC2" i="1"/>
  <c r="AD2" i="1" s="1"/>
  <c r="I35" i="1" l="1"/>
  <c r="I34" i="1"/>
  <c r="I33" i="1"/>
  <c r="I32" i="1"/>
  <c r="I31" i="1"/>
  <c r="I30" i="1"/>
  <c r="J30" i="1" s="1"/>
  <c r="I29" i="1"/>
  <c r="I28" i="1"/>
  <c r="I27" i="1"/>
  <c r="I26" i="1"/>
  <c r="I25" i="1"/>
  <c r="I24" i="1"/>
  <c r="I23" i="1"/>
  <c r="I22" i="1"/>
  <c r="I21" i="1"/>
  <c r="I20" i="1"/>
  <c r="I19" i="1"/>
  <c r="I17" i="1"/>
  <c r="J17" i="1" s="1"/>
  <c r="I16" i="1"/>
  <c r="I15" i="1"/>
  <c r="I14" i="1"/>
  <c r="I13" i="1"/>
  <c r="J13" i="1" s="1"/>
  <c r="I12" i="1"/>
  <c r="J12" i="1" s="1"/>
  <c r="I11" i="1"/>
  <c r="I10" i="1"/>
  <c r="I9" i="1"/>
  <c r="I8" i="1"/>
  <c r="J8" i="1" s="1"/>
  <c r="I7" i="1"/>
  <c r="J7" i="1" s="1"/>
  <c r="I6" i="1"/>
  <c r="J6" i="1" s="1"/>
  <c r="I4" i="1"/>
  <c r="J4" i="1" s="1"/>
  <c r="I3" i="1"/>
  <c r="I5" i="1"/>
  <c r="I2" i="1"/>
  <c r="J2" i="1" s="1"/>
</calcChain>
</file>

<file path=xl/comments1.xml><?xml version="1.0" encoding="utf-8"?>
<comments xmlns="http://schemas.openxmlformats.org/spreadsheetml/2006/main">
  <authors>
    <author>作者</author>
  </authors>
  <commentList>
    <comment ref="K4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增加两个人工</t>
        </r>
      </text>
    </comment>
    <comment ref="K6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增加人工1人</t>
        </r>
      </text>
    </comment>
    <comment ref="K17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增加人工4人</t>
        </r>
      </text>
    </comment>
    <comment ref="K18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增加人工1人</t>
        </r>
      </text>
    </comment>
    <comment ref="K30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增加人工4人</t>
        </r>
      </text>
    </comment>
  </commentList>
</comments>
</file>

<file path=xl/sharedStrings.xml><?xml version="1.0" encoding="utf-8"?>
<sst xmlns="http://schemas.openxmlformats.org/spreadsheetml/2006/main" count="295" uniqueCount="213">
  <si>
    <t>品名</t>
  </si>
  <si>
    <t>品號</t>
  </si>
  <si>
    <t>委外廠商</t>
  </si>
  <si>
    <t>BATTERY_COVER</t>
  </si>
  <si>
    <t>TOP_CASE</t>
  </si>
  <si>
    <t>CALAMARI</t>
  </si>
  <si>
    <t>WIN_8_BUTTON</t>
  </si>
  <si>
    <t>TOP_RIM</t>
  </si>
  <si>
    <t>PC+ABS/SABIC/C6600-111/WACOM_219</t>
  </si>
  <si>
    <t>TOP_COVER</t>
  </si>
  <si>
    <t>ABS/TAIRILAC/AG15A1/TITAN_GRAY_FR3002</t>
  </si>
  <si>
    <t>ABS/CHIMEI/PA757/V2_BLACK</t>
  </si>
  <si>
    <t>WHEEL_ROLLER</t>
  </si>
  <si>
    <t>PC/COVESTRO/2407_19G110MB_550115_NATURAL</t>
  </si>
  <si>
    <t>BOTTOM_CASE</t>
  </si>
  <si>
    <t>ABS/TAIRILAC/AG15A1/#NJ</t>
  </si>
  <si>
    <t>ABS/TAIRILAC/AG15A1/GRAY</t>
  </si>
  <si>
    <t>MAIN_BODY</t>
  </si>
  <si>
    <t>WHEEL_CORE</t>
  </si>
  <si>
    <t>PC/SABIC/141R-111/TRANSPARENT</t>
  </si>
  <si>
    <t>TOP_CASE_ASS'Y</t>
  </si>
  <si>
    <t>RUGBY</t>
  </si>
  <si>
    <t>GRILLE</t>
  </si>
  <si>
    <t>PC+10%GF/KINGFA/JH720/R2G10/BLACK</t>
  </si>
  <si>
    <t>LIGHT_GUIDE</t>
  </si>
  <si>
    <t>PC/CHIMEI/122/TRANSPARENT_WHITE+0.3%光扩散剂</t>
  </si>
  <si>
    <t>MLB_HOLDER</t>
  </si>
  <si>
    <t>PC+ABS/LOTTE/NE-1030_K25103/BLACK</t>
  </si>
  <si>
    <t>FORM_KEY</t>
  </si>
  <si>
    <t>PC/CHIMEI/122/TRANSPARENT_BLACK</t>
  </si>
  <si>
    <t>PLAY_KEY</t>
  </si>
  <si>
    <t>PLUS_KEY</t>
  </si>
  <si>
    <t>MIN_KEY</t>
  </si>
  <si>
    <t>MIC_MUTE_KEY</t>
  </si>
  <si>
    <t>RESET_KEY</t>
  </si>
  <si>
    <t>DOWNFIRING_LIGHT_BOX</t>
  </si>
  <si>
    <t>PC/SABIC/LUX9610/PURE_WHITE+0.5%UV</t>
  </si>
  <si>
    <t>DOWNFIRING_LENS</t>
  </si>
  <si>
    <t>PC/SABIC/LUX9610/TRANSPARENT_BLACK+0.4%光扩散剂+0.5%UV</t>
  </si>
  <si>
    <t>TOP_KEY_BLUE</t>
  </si>
  <si>
    <t>ABS/CHIMEI/PA757/BLUE(加UV0.5%)</t>
  </si>
  <si>
    <t>ABS/CHIMEI/PA757/CYAN_BLUE(加UV0.5%)</t>
  </si>
  <si>
    <t>TOP_KEY_ORCHID</t>
  </si>
  <si>
    <t>ABS/CHIMEI/PA757/ORCHID(加UV0.5%)</t>
  </si>
  <si>
    <t>TOP_KEY_PINK</t>
  </si>
  <si>
    <t>ABS/CHIMEI/PA757/MAGENTA_PINK(加UV0.5%)</t>
  </si>
  <si>
    <t>TOP_KEY_PURPLE</t>
  </si>
  <si>
    <t>ABS/CHIMEI/PA757/PURPLE(加UV0.5%)</t>
  </si>
  <si>
    <t>TOP_KEY_RED</t>
  </si>
  <si>
    <t>ABS/CHIMEI/PA757/RED(加UV0.5%)</t>
  </si>
  <si>
    <t>序号</t>
    <phoneticPr fontId="2" type="noConversion"/>
  </si>
  <si>
    <t>模號</t>
    <phoneticPr fontId="5" type="noConversion"/>
  </si>
  <si>
    <t>噸位</t>
    <phoneticPr fontId="5" type="noConversion"/>
  </si>
  <si>
    <t>穴數</t>
    <phoneticPr fontId="5" type="noConversion"/>
  </si>
  <si>
    <t>週期</t>
    <phoneticPr fontId="5" type="noConversion"/>
  </si>
  <si>
    <t>機種</t>
    <phoneticPr fontId="5" type="noConversion"/>
  </si>
  <si>
    <t>產品單重(G)</t>
    <phoneticPr fontId="5" type="noConversion"/>
  </si>
  <si>
    <t>水口單重(G)</t>
    <phoneticPr fontId="5" type="noConversion"/>
  </si>
  <si>
    <t>材料</t>
    <phoneticPr fontId="5" type="noConversion"/>
  </si>
  <si>
    <t>模具尺寸</t>
    <phoneticPr fontId="5" type="noConversion"/>
  </si>
  <si>
    <t>标准用人</t>
    <phoneticPr fontId="2" type="noConversion"/>
  </si>
  <si>
    <t>实际用人</t>
    <phoneticPr fontId="2" type="noConversion"/>
  </si>
  <si>
    <t>生产需用专用治具及设备</t>
    <phoneticPr fontId="2" type="noConversion"/>
  </si>
  <si>
    <t>测量专用治具</t>
    <phoneticPr fontId="2" type="noConversion"/>
  </si>
  <si>
    <t>模具可外发时间</t>
    <phoneticPr fontId="2" type="noConversion"/>
  </si>
  <si>
    <t>Forecast /月</t>
    <phoneticPr fontId="2" type="noConversion"/>
  </si>
  <si>
    <t>备注</t>
    <phoneticPr fontId="5" type="noConversion"/>
  </si>
  <si>
    <t>1796</t>
    <phoneticPr fontId="2" type="noConversion"/>
  </si>
  <si>
    <t>LIBRA</t>
    <phoneticPr fontId="2" type="noConversion"/>
  </si>
  <si>
    <t>2.6</t>
    <phoneticPr fontId="2" type="noConversion"/>
  </si>
  <si>
    <t>ABS/BASF/GP22/COAL_BLACK/[RC1]</t>
    <phoneticPr fontId="2" type="noConversion"/>
  </si>
  <si>
    <t>有治具,但治具上无编号</t>
    <phoneticPr fontId="2" type="noConversion"/>
  </si>
  <si>
    <t>1598</t>
    <phoneticPr fontId="2" type="noConversion"/>
  </si>
  <si>
    <t>13.88</t>
    <phoneticPr fontId="2" type="noConversion"/>
  </si>
  <si>
    <t>ABS/BASF/GP22/COAL_BLACK/ABS/BASF/GP22/CAB-07337_BAK_B/COAL_BLACK[R1]</t>
    <phoneticPr fontId="2" type="noConversion"/>
  </si>
  <si>
    <t>FX-095-002</t>
    <phoneticPr fontId="2" type="noConversion"/>
  </si>
  <si>
    <t>1630#G03生产中</t>
    <phoneticPr fontId="2" type="noConversion"/>
  </si>
  <si>
    <t>1597</t>
    <phoneticPr fontId="2" type="noConversion"/>
  </si>
  <si>
    <t>TOP_ASM</t>
    <phoneticPr fontId="2" type="noConversion"/>
  </si>
  <si>
    <t>6.8</t>
    <phoneticPr fontId="2" type="noConversion"/>
  </si>
  <si>
    <t>FX-0.95-010</t>
    <phoneticPr fontId="2" type="noConversion"/>
  </si>
  <si>
    <t>修模中</t>
    <phoneticPr fontId="2" type="noConversion"/>
  </si>
  <si>
    <t>2057</t>
    <phoneticPr fontId="2" type="noConversion"/>
  </si>
  <si>
    <t>0.74</t>
    <phoneticPr fontId="2" type="noConversion"/>
  </si>
  <si>
    <t>PC/SABIC/141R-111/BLUE_GREEN/[R1]</t>
    <phoneticPr fontId="2" type="noConversion"/>
  </si>
  <si>
    <t>FX-174-012</t>
    <phoneticPr fontId="2" type="noConversion"/>
  </si>
  <si>
    <t>I05生产中</t>
    <phoneticPr fontId="2" type="noConversion"/>
  </si>
  <si>
    <t>1518</t>
    <phoneticPr fontId="2" type="noConversion"/>
  </si>
  <si>
    <t>CREEK</t>
    <phoneticPr fontId="2" type="noConversion"/>
  </si>
  <si>
    <t>10.83</t>
    <phoneticPr fontId="2" type="noConversion"/>
  </si>
  <si>
    <t>3345</t>
    <phoneticPr fontId="2" type="noConversion"/>
  </si>
  <si>
    <t>SM8191</t>
    <phoneticPr fontId="2" type="noConversion"/>
  </si>
  <si>
    <t>201343010301B</t>
    <phoneticPr fontId="2" type="noConversion"/>
  </si>
  <si>
    <t>6.2</t>
    <phoneticPr fontId="2" type="noConversion"/>
  </si>
  <si>
    <t>400X450X489</t>
  </si>
  <si>
    <t>FX-343-001/002</t>
    <phoneticPr fontId="2" type="noConversion"/>
  </si>
  <si>
    <t>201343010302B</t>
    <phoneticPr fontId="2" type="noConversion"/>
  </si>
  <si>
    <t>3352</t>
    <phoneticPr fontId="2" type="noConversion"/>
  </si>
  <si>
    <t>101343027016B</t>
    <phoneticPr fontId="2" type="noConversion"/>
  </si>
  <si>
    <t>1.4</t>
    <phoneticPr fontId="2" type="noConversion"/>
  </si>
  <si>
    <t>400X650X426</t>
  </si>
  <si>
    <t>无治具</t>
    <phoneticPr fontId="2" type="noConversion"/>
  </si>
  <si>
    <t>3356</t>
    <phoneticPr fontId="2" type="noConversion"/>
  </si>
  <si>
    <t>201343010201B</t>
    <phoneticPr fontId="2" type="noConversion"/>
  </si>
  <si>
    <t>10.6</t>
    <phoneticPr fontId="2" type="noConversion"/>
  </si>
  <si>
    <t>ABS/TAIRILAC/AG15A1/TITAN_GRAY_FR3002</t>
    <phoneticPr fontId="2" type="noConversion"/>
  </si>
  <si>
    <t>450X500X461</t>
  </si>
  <si>
    <t>FX-343-006/007</t>
    <phoneticPr fontId="2" type="noConversion"/>
  </si>
  <si>
    <t>201343010202B</t>
    <phoneticPr fontId="2" type="noConversion"/>
  </si>
  <si>
    <t>3381</t>
    <phoneticPr fontId="2" type="noConversion"/>
  </si>
  <si>
    <t>SM8192</t>
    <phoneticPr fontId="2" type="noConversion"/>
  </si>
  <si>
    <t>101344027002B</t>
    <phoneticPr fontId="2" type="noConversion"/>
  </si>
  <si>
    <t>400X450X486</t>
    <phoneticPr fontId="2" type="noConversion"/>
  </si>
  <si>
    <t>FX-344-001/002</t>
    <phoneticPr fontId="2" type="noConversion"/>
  </si>
  <si>
    <t>高速机</t>
    <phoneticPr fontId="2" type="noConversion"/>
  </si>
  <si>
    <t>101344027006B</t>
    <phoneticPr fontId="2" type="noConversion"/>
  </si>
  <si>
    <t>ABS/CHIMEI/PA757/V2_BLACK</t>
    <phoneticPr fontId="2" type="noConversion"/>
  </si>
  <si>
    <t>3382</t>
    <phoneticPr fontId="2" type="noConversion"/>
  </si>
  <si>
    <t>101344027003B</t>
    <phoneticPr fontId="2" type="noConversion"/>
  </si>
  <si>
    <t>23.2</t>
    <phoneticPr fontId="2" type="noConversion"/>
  </si>
  <si>
    <t>ABS/TAIRILAC/AG15A1/TITAN_GRAY_FR3002/[RC1]</t>
    <phoneticPr fontId="2" type="noConversion"/>
  </si>
  <si>
    <t>400X600X547</t>
    <phoneticPr fontId="2" type="noConversion"/>
  </si>
  <si>
    <t>FX-344-003/004</t>
    <phoneticPr fontId="2" type="noConversion"/>
  </si>
  <si>
    <t>101344027007B</t>
    <phoneticPr fontId="2" type="noConversion"/>
  </si>
  <si>
    <t>ABS/TAIRILAC/AG15A1/#NJ/ABS/TAIRILAC/AG15A1/COAL_BLACK[RC1]</t>
    <phoneticPr fontId="2" type="noConversion"/>
  </si>
  <si>
    <t>3384</t>
    <phoneticPr fontId="2" type="noConversion"/>
  </si>
  <si>
    <t>101344027004A</t>
    <phoneticPr fontId="2" type="noConversion"/>
  </si>
  <si>
    <t>2682</t>
    <phoneticPr fontId="2" type="noConversion"/>
  </si>
  <si>
    <t>SM9069</t>
    <phoneticPr fontId="2" type="noConversion"/>
  </si>
  <si>
    <t>14.6</t>
    <phoneticPr fontId="2" type="noConversion"/>
  </si>
  <si>
    <t>ABS/TAIRILAC/AG15A1/#NJ/[R1]/ABS/MIXTURE/BLACK[R1]</t>
    <phoneticPr fontId="2" type="noConversion"/>
  </si>
  <si>
    <t>500*400*376</t>
  </si>
  <si>
    <t>FX-264-003</t>
    <phoneticPr fontId="2" type="noConversion"/>
  </si>
  <si>
    <t>2683</t>
    <phoneticPr fontId="2" type="noConversion"/>
  </si>
  <si>
    <t>KEY</t>
    <phoneticPr fontId="2" type="noConversion"/>
  </si>
  <si>
    <t>8.3</t>
    <phoneticPr fontId="2" type="noConversion"/>
  </si>
  <si>
    <t>ABS/TAIRILAC/AG15A1/#NJ/[R1]</t>
    <phoneticPr fontId="2" type="noConversion"/>
  </si>
  <si>
    <t>450*400*386</t>
  </si>
  <si>
    <t>FX-264-001/002</t>
    <phoneticPr fontId="2" type="noConversion"/>
  </si>
  <si>
    <t>L07首件中</t>
    <phoneticPr fontId="2" type="noConversion"/>
  </si>
  <si>
    <t>3512</t>
    <phoneticPr fontId="2" type="noConversion"/>
  </si>
  <si>
    <t>117351082017B</t>
    <phoneticPr fontId="2" type="noConversion"/>
  </si>
  <si>
    <t>480</t>
    <phoneticPr fontId="2" type="noConversion"/>
  </si>
  <si>
    <t>950X550X971</t>
    <phoneticPr fontId="2" type="noConversion"/>
  </si>
  <si>
    <t>FX-351-001/019</t>
    <phoneticPr fontId="2" type="noConversion"/>
  </si>
  <si>
    <t>3513</t>
    <phoneticPr fontId="2" type="noConversion"/>
  </si>
  <si>
    <t>117351082020C</t>
    <phoneticPr fontId="2" type="noConversion"/>
  </si>
  <si>
    <t>1.2</t>
    <phoneticPr fontId="2" type="noConversion"/>
  </si>
  <si>
    <t>450X400X391</t>
    <phoneticPr fontId="2" type="noConversion"/>
  </si>
  <si>
    <t>FX-351-005</t>
    <phoneticPr fontId="2" type="noConversion"/>
  </si>
  <si>
    <t>3433</t>
    <phoneticPr fontId="2" type="noConversion"/>
  </si>
  <si>
    <t>117351082021B</t>
    <phoneticPr fontId="2" type="noConversion"/>
  </si>
  <si>
    <t>26.5</t>
    <phoneticPr fontId="2" type="noConversion"/>
  </si>
  <si>
    <t>400X400X391</t>
    <phoneticPr fontId="2" type="noConversion"/>
  </si>
  <si>
    <t>FX-351-006/007</t>
    <phoneticPr fontId="2" type="noConversion"/>
  </si>
  <si>
    <t>3434</t>
    <phoneticPr fontId="2" type="noConversion"/>
  </si>
  <si>
    <t>2+2+2+2+2+2</t>
    <phoneticPr fontId="2" type="noConversion"/>
  </si>
  <si>
    <t>217351012409B</t>
    <phoneticPr fontId="5" type="noConversion"/>
  </si>
  <si>
    <t>1</t>
    <phoneticPr fontId="2" type="noConversion"/>
  </si>
  <si>
    <t>400X300X291</t>
    <phoneticPr fontId="2" type="noConversion"/>
  </si>
  <si>
    <t>FX-351-024</t>
    <phoneticPr fontId="2" type="noConversion"/>
  </si>
  <si>
    <t>217351012410B</t>
    <phoneticPr fontId="5" type="noConversion"/>
  </si>
  <si>
    <t>0.7</t>
    <phoneticPr fontId="2" type="noConversion"/>
  </si>
  <si>
    <t>217351012411B</t>
    <phoneticPr fontId="5" type="noConversion"/>
  </si>
  <si>
    <t>0.5</t>
    <phoneticPr fontId="2" type="noConversion"/>
  </si>
  <si>
    <t>217351012412B</t>
    <phoneticPr fontId="5" type="noConversion"/>
  </si>
  <si>
    <t>217351012413B</t>
    <phoneticPr fontId="5" type="noConversion"/>
  </si>
  <si>
    <t>217351012414B</t>
    <phoneticPr fontId="5" type="noConversion"/>
  </si>
  <si>
    <t>3435</t>
    <phoneticPr fontId="2" type="noConversion"/>
  </si>
  <si>
    <t>117351082027B</t>
    <phoneticPr fontId="2" type="noConversion"/>
  </si>
  <si>
    <t>29.5</t>
    <phoneticPr fontId="2" type="noConversion"/>
  </si>
  <si>
    <t>400X350X341</t>
    <phoneticPr fontId="2" type="noConversion"/>
  </si>
  <si>
    <t>FX-351-014</t>
    <phoneticPr fontId="2" type="noConversion"/>
  </si>
  <si>
    <t>3436</t>
    <phoneticPr fontId="2" type="noConversion"/>
  </si>
  <si>
    <t>117351082028B</t>
    <phoneticPr fontId="2" type="noConversion"/>
  </si>
  <si>
    <t>25.2</t>
    <phoneticPr fontId="2" type="noConversion"/>
  </si>
  <si>
    <t>350X350X301</t>
    <phoneticPr fontId="2" type="noConversion"/>
  </si>
  <si>
    <t>FX-351-015</t>
    <phoneticPr fontId="2" type="noConversion"/>
  </si>
  <si>
    <t>2968</t>
    <phoneticPr fontId="2" type="noConversion"/>
  </si>
  <si>
    <t>SM3360</t>
    <phoneticPr fontId="2" type="noConversion"/>
  </si>
  <si>
    <t>101302027006A</t>
    <phoneticPr fontId="2" type="noConversion"/>
  </si>
  <si>
    <t>8.98</t>
    <phoneticPr fontId="2" type="noConversion"/>
  </si>
  <si>
    <t>450X500X491</t>
    <phoneticPr fontId="2" type="noConversion"/>
  </si>
  <si>
    <t>FX-302-001/002</t>
    <phoneticPr fontId="2" type="noConversion"/>
  </si>
  <si>
    <t>101302027011A</t>
    <phoneticPr fontId="2" type="noConversion"/>
  </si>
  <si>
    <t>101302027016A</t>
    <phoneticPr fontId="2" type="noConversion"/>
  </si>
  <si>
    <t>101302027021A</t>
    <phoneticPr fontId="2" type="noConversion"/>
  </si>
  <si>
    <t>101302027026A</t>
    <phoneticPr fontId="2" type="noConversion"/>
  </si>
  <si>
    <t>101302027031A</t>
    <phoneticPr fontId="2" type="noConversion"/>
  </si>
  <si>
    <t>顶钧含税价13%</t>
    <phoneticPr fontId="2" type="noConversion"/>
  </si>
  <si>
    <t>201264010301A</t>
    <phoneticPr fontId="2" type="noConversion"/>
  </si>
  <si>
    <t>没有780T</t>
    <phoneticPr fontId="2" type="noConversion"/>
  </si>
  <si>
    <t>无高速机</t>
    <phoneticPr fontId="2" type="noConversion"/>
  </si>
  <si>
    <t>用人費用</t>
    <phoneticPr fontId="2" type="noConversion"/>
  </si>
  <si>
    <t>黑色在頂勤做,可以接彩色</t>
    <phoneticPr fontId="2" type="noConversion"/>
  </si>
  <si>
    <t>101264027001A</t>
    <phoneticPr fontId="2" type="noConversion"/>
  </si>
  <si>
    <t>实际用人</t>
    <phoneticPr fontId="2" type="noConversion"/>
  </si>
  <si>
    <t>宝隆</t>
    <phoneticPr fontId="2" type="noConversion"/>
  </si>
  <si>
    <t>宝隆</t>
    <phoneticPr fontId="2" type="noConversion"/>
  </si>
  <si>
    <t>SM3360</t>
    <phoneticPr fontId="2" type="noConversion"/>
  </si>
  <si>
    <t>TOP_KEY_BLUE</t>
    <phoneticPr fontId="2" type="noConversion"/>
  </si>
  <si>
    <t>组装灯罩治具</t>
    <phoneticPr fontId="2" type="noConversion"/>
  </si>
  <si>
    <t>无</t>
  </si>
  <si>
    <t>无</t>
    <phoneticPr fontId="2" type="noConversion"/>
  </si>
  <si>
    <t>无</t>
    <phoneticPr fontId="2" type="noConversion"/>
  </si>
  <si>
    <t>先按頂鈞價格接單</t>
    <phoneticPr fontId="2" type="noConversion"/>
  </si>
  <si>
    <t>同意依頂鈞</t>
    <phoneticPr fontId="2" type="noConversion"/>
  </si>
  <si>
    <t>之前核定寶隆</t>
    <phoneticPr fontId="2" type="noConversion"/>
  </si>
  <si>
    <t>梅庄回复</t>
    <phoneticPr fontId="2" type="noConversion"/>
  </si>
  <si>
    <t>宝隆回复</t>
    <phoneticPr fontId="2" type="noConversion"/>
  </si>
  <si>
    <t>宝隆</t>
    <phoneticPr fontId="2" type="noConversion"/>
  </si>
  <si>
    <r>
      <rPr>
        <sz val="12"/>
        <color rgb="FFFF0000"/>
        <rFont val="宋体"/>
        <family val="3"/>
        <charset val="134"/>
      </rPr>
      <t>宝隆</t>
    </r>
    <r>
      <rPr>
        <sz val="12"/>
        <color theme="1"/>
        <rFont val="宋体"/>
        <family val="3"/>
        <charset val="134"/>
      </rPr>
      <t>&amp;梅庄</t>
    </r>
    <phoneticPr fontId="2" type="noConversion"/>
  </si>
  <si>
    <r>
      <rPr>
        <sz val="12"/>
        <color rgb="FFFF0000"/>
        <rFont val="宋体"/>
        <family val="3"/>
        <charset val="134"/>
      </rPr>
      <t>梅庄</t>
    </r>
    <r>
      <rPr>
        <sz val="12"/>
        <color theme="1"/>
        <rFont val="宋体"/>
        <family val="3"/>
        <charset val="134"/>
      </rPr>
      <t>&amp;宝隆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</si>
</sst>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0_);[Red]\(0\)"/>
    <numFmt numFmtId="177" formatCode="[$￥-804]#,##0.0"/>
    <numFmt numFmtId="178" formatCode="0;[Red]0"/>
    <numFmt numFmtId="179" formatCode="0.00;[Red]0.00"/>
    <numFmt numFmtId="180" formatCode="m&quot;月&quot;d&quot;日&quot;;@"/>
    <numFmt numFmtId="181" formatCode="&quot; &quot;[$EUR]* #,##0.00&quot; &quot;;&quot; &quot;[$EUR]* \(#,##0.00\);&quot; &quot;[$EUR]* &quot;-&quot;??&quot; &quot;"/>
    <numFmt numFmtId="182" formatCode="0_ ;[Red]\-0\ "/>
    <numFmt numFmtId="183" formatCode="0_ "/>
    <numFmt numFmtId="184" formatCode="[$-409]yyyy/m/d\ h:mm\ AM/PM;@"/>
    <numFmt numFmtId="185" formatCode="0.000_);[Red]\(0.000\)"/>
    <numFmt numFmtId="186" formatCode="0.000_ "/>
  </numFmts>
  <fonts count="17">
    <font>
      <sz val="11"/>
      <color theme="1"/>
      <name val="等线"/>
      <family val="2"/>
      <scheme val="minor"/>
    </font>
    <font>
      <sz val="12"/>
      <color theme="1"/>
      <name val="宋体"/>
      <family val="3"/>
      <charset val="134"/>
    </font>
    <font>
      <sz val="9"/>
      <name val="等线"/>
      <family val="3"/>
      <charset val="134"/>
      <scheme val="minor"/>
    </font>
    <font>
      <sz val="12"/>
      <color indexed="8"/>
      <name val="宋体"/>
      <family val="3"/>
      <charset val="136"/>
    </font>
    <font>
      <sz val="12"/>
      <color indexed="8"/>
      <name val="宋体"/>
      <family val="3"/>
      <charset val="134"/>
    </font>
    <font>
      <sz val="9"/>
      <name val="等线"/>
      <family val="2"/>
      <charset val="136"/>
      <scheme val="minor"/>
    </font>
    <font>
      <sz val="12"/>
      <name val="宋体"/>
      <family val="3"/>
      <charset val="134"/>
    </font>
    <font>
      <sz val="12"/>
      <color indexed="8"/>
      <name val="新細明體"/>
      <family val="1"/>
      <charset val="136"/>
    </font>
    <font>
      <sz val="10"/>
      <color indexed="8"/>
      <name val="MS Sans Serif"/>
      <family val="2"/>
    </font>
    <font>
      <sz val="12"/>
      <name val="新細明體"/>
      <family val="22"/>
      <charset val="134"/>
    </font>
    <font>
      <sz val="10"/>
      <color indexed="8"/>
      <name val="宋体"/>
      <family val="3"/>
      <charset val="134"/>
    </font>
    <font>
      <sz val="10"/>
      <name val="新細明體"/>
      <family val="2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2"/>
      <color rgb="FFFF0000"/>
      <name val="宋体"/>
      <family val="3"/>
      <charset val="134"/>
    </font>
    <font>
      <sz val="12"/>
      <color rgb="FFFF0000"/>
      <name val="新細明體"/>
      <family val="22"/>
      <charset val="134"/>
    </font>
    <font>
      <sz val="10"/>
      <color theme="1"/>
      <name val="宋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77" fontId="3" fillId="0" borderId="0">
      <alignment vertical="center"/>
    </xf>
    <xf numFmtId="181" fontId="6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8" fillId="0" borderId="0"/>
    <xf numFmtId="184" fontId="6" fillId="0" borderId="0">
      <alignment vertical="center"/>
    </xf>
  </cellStyleXfs>
  <cellXfs count="84">
    <xf numFmtId="0" fontId="0" fillId="0" borderId="0" xfId="0"/>
    <xf numFmtId="176" fontId="1" fillId="0" borderId="1" xfId="0" applyNumberFormat="1" applyFont="1" applyFill="1" applyBorder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shrinkToFit="1"/>
    </xf>
    <xf numFmtId="49" fontId="6" fillId="0" borderId="1" xfId="2" applyNumberFormat="1" applyFont="1" applyFill="1" applyBorder="1" applyAlignment="1">
      <alignment horizontal="center" vertical="center" shrinkToFit="1"/>
    </xf>
    <xf numFmtId="176" fontId="6" fillId="0" borderId="1" xfId="3" applyNumberFormat="1" applyFont="1" applyFill="1" applyBorder="1" applyAlignment="1">
      <alignment horizontal="center" vertical="center" shrinkToFit="1"/>
    </xf>
    <xf numFmtId="182" fontId="6" fillId="0" borderId="1" xfId="4" applyNumberFormat="1" applyFont="1" applyFill="1" applyBorder="1" applyAlignment="1">
      <alignment horizontal="center" vertical="center" shrinkToFit="1"/>
    </xf>
    <xf numFmtId="182" fontId="6" fillId="0" borderId="1" xfId="5" applyNumberFormat="1" applyFont="1" applyFill="1" applyBorder="1" applyAlignment="1">
      <alignment horizontal="center" vertical="center" shrinkToFit="1"/>
    </xf>
    <xf numFmtId="181" fontId="6" fillId="0" borderId="1" xfId="0" applyNumberFormat="1" applyFont="1" applyFill="1" applyBorder="1" applyAlignment="1">
      <alignment horizontal="center" vertical="center" shrinkToFit="1"/>
    </xf>
    <xf numFmtId="178" fontId="6" fillId="0" borderId="1" xfId="4" applyNumberFormat="1" applyFont="1" applyFill="1" applyBorder="1" applyAlignment="1">
      <alignment horizontal="center" vertical="center" shrinkToFit="1"/>
    </xf>
    <xf numFmtId="49" fontId="6" fillId="0" borderId="1" xfId="4" applyNumberFormat="1" applyFont="1" applyFill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 shrinkToFit="1"/>
    </xf>
    <xf numFmtId="49" fontId="1" fillId="0" borderId="1" xfId="0" applyNumberFormat="1" applyFont="1" applyBorder="1" applyAlignment="1">
      <alignment horizontal="center" vertical="center" shrinkToFit="1"/>
    </xf>
    <xf numFmtId="183" fontId="6" fillId="0" borderId="1" xfId="0" applyNumberFormat="1" applyFont="1" applyFill="1" applyBorder="1" applyAlignment="1">
      <alignment horizontal="center" vertical="center" shrinkToFit="1"/>
    </xf>
    <xf numFmtId="1" fontId="1" fillId="4" borderId="1" xfId="0" applyNumberFormat="1" applyFont="1" applyFill="1" applyBorder="1" applyAlignment="1">
      <alignment horizontal="center" vertical="center" shrinkToFit="1"/>
    </xf>
    <xf numFmtId="49" fontId="1" fillId="0" borderId="1" xfId="0" applyNumberFormat="1" applyFont="1" applyFill="1" applyBorder="1" applyAlignment="1">
      <alignment horizontal="center" vertical="center" shrinkToFit="1"/>
    </xf>
    <xf numFmtId="49" fontId="1" fillId="0" borderId="0" xfId="0" applyNumberFormat="1" applyFont="1" applyAlignment="1">
      <alignment horizontal="center" vertical="center" shrinkToFit="1"/>
    </xf>
    <xf numFmtId="178" fontId="1" fillId="0" borderId="0" xfId="0" applyNumberFormat="1" applyFont="1" applyAlignment="1">
      <alignment horizontal="center" vertical="center" shrinkToFit="1"/>
    </xf>
    <xf numFmtId="180" fontId="1" fillId="0" borderId="1" xfId="0" applyNumberFormat="1" applyFont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shrinkToFit="1"/>
    </xf>
    <xf numFmtId="180" fontId="1" fillId="0" borderId="0" xfId="0" applyNumberFormat="1" applyFont="1" applyAlignment="1">
      <alignment horizontal="center" vertical="center" shrinkToFit="1"/>
    </xf>
    <xf numFmtId="185" fontId="9" fillId="0" borderId="5" xfId="6" applyNumberFormat="1" applyFont="1" applyFill="1" applyBorder="1" applyAlignment="1">
      <alignment horizontal="center" vertical="center"/>
    </xf>
    <xf numFmtId="185" fontId="9" fillId="0" borderId="6" xfId="6" applyNumberFormat="1" applyFont="1" applyFill="1" applyBorder="1" applyAlignment="1">
      <alignment horizontal="center" vertical="center"/>
    </xf>
    <xf numFmtId="185" fontId="9" fillId="0" borderId="1" xfId="6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shrinkToFit="1"/>
    </xf>
    <xf numFmtId="0" fontId="1" fillId="0" borderId="3" xfId="0" applyFont="1" applyBorder="1" applyAlignment="1">
      <alignment horizontal="center" vertical="center" shrinkToFit="1"/>
    </xf>
    <xf numFmtId="0" fontId="1" fillId="0" borderId="4" xfId="0" applyFont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 shrinkToFit="1"/>
    </xf>
    <xf numFmtId="0" fontId="14" fillId="0" borderId="1" xfId="0" applyFont="1" applyBorder="1" applyAlignment="1">
      <alignment horizontal="center" vertical="center" shrinkToFit="1"/>
    </xf>
    <xf numFmtId="183" fontId="1" fillId="0" borderId="0" xfId="0" applyNumberFormat="1" applyFont="1" applyAlignment="1">
      <alignment horizontal="center" vertical="center" shrinkToFit="1"/>
    </xf>
    <xf numFmtId="186" fontId="1" fillId="0" borderId="0" xfId="0" applyNumberFormat="1" applyFont="1" applyAlignment="1">
      <alignment horizontal="center" vertical="center" shrinkToFit="1"/>
    </xf>
    <xf numFmtId="185" fontId="15" fillId="0" borderId="5" xfId="6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shrinkToFit="1"/>
    </xf>
    <xf numFmtId="0" fontId="1" fillId="4" borderId="1" xfId="0" applyFont="1" applyFill="1" applyBorder="1" applyAlignment="1">
      <alignment horizontal="center" vertical="center" shrinkToFit="1"/>
    </xf>
    <xf numFmtId="185" fontId="15" fillId="2" borderId="5" xfId="6" applyNumberFormat="1" applyFont="1" applyFill="1" applyBorder="1" applyAlignment="1">
      <alignment horizontal="center" vertical="center"/>
    </xf>
    <xf numFmtId="185" fontId="15" fillId="4" borderId="5" xfId="6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shrinkToFit="1"/>
    </xf>
    <xf numFmtId="178" fontId="1" fillId="4" borderId="0" xfId="0" applyNumberFormat="1" applyFont="1" applyFill="1" applyAlignment="1">
      <alignment horizontal="center" vertical="center" shrinkToFit="1"/>
    </xf>
    <xf numFmtId="185" fontId="11" fillId="4" borderId="1" xfId="6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shrinkToFit="1"/>
    </xf>
    <xf numFmtId="176" fontId="1" fillId="4" borderId="1" xfId="0" applyNumberFormat="1" applyFont="1" applyFill="1" applyBorder="1" applyAlignment="1">
      <alignment horizontal="center" vertical="center" shrinkToFit="1"/>
    </xf>
    <xf numFmtId="49" fontId="4" fillId="4" borderId="1" xfId="1" applyNumberFormat="1" applyFont="1" applyFill="1" applyBorder="1" applyAlignment="1">
      <alignment horizontal="center" vertical="center" shrinkToFit="1"/>
    </xf>
    <xf numFmtId="176" fontId="4" fillId="4" borderId="1" xfId="1" applyNumberFormat="1" applyFont="1" applyFill="1" applyBorder="1" applyAlignment="1">
      <alignment horizontal="center" vertical="center" shrinkToFit="1"/>
    </xf>
    <xf numFmtId="178" fontId="4" fillId="4" borderId="1" xfId="1" applyNumberFormat="1" applyFont="1" applyFill="1" applyBorder="1" applyAlignment="1">
      <alignment horizontal="center" vertical="center" shrinkToFit="1"/>
    </xf>
    <xf numFmtId="179" fontId="4" fillId="4" borderId="1" xfId="1" applyNumberFormat="1" applyFont="1" applyFill="1" applyBorder="1" applyAlignment="1">
      <alignment horizontal="center" vertical="center" shrinkToFit="1"/>
    </xf>
    <xf numFmtId="180" fontId="4" fillId="4" borderId="1" xfId="1" applyNumberFormat="1" applyFont="1" applyFill="1" applyBorder="1" applyAlignment="1">
      <alignment horizontal="center" vertical="center" shrinkToFit="1"/>
    </xf>
    <xf numFmtId="183" fontId="1" fillId="4" borderId="0" xfId="0" applyNumberFormat="1" applyFont="1" applyFill="1" applyAlignment="1">
      <alignment horizontal="center" vertical="center" shrinkToFit="1"/>
    </xf>
    <xf numFmtId="186" fontId="1" fillId="4" borderId="0" xfId="0" applyNumberFormat="1" applyFont="1" applyFill="1" applyAlignment="1">
      <alignment horizontal="center" vertical="center" shrinkToFit="1"/>
    </xf>
    <xf numFmtId="0" fontId="1" fillId="4" borderId="0" xfId="0" applyFont="1" applyFill="1" applyAlignment="1">
      <alignment horizontal="center" vertical="center" shrinkToFit="1"/>
    </xf>
    <xf numFmtId="0" fontId="1" fillId="6" borderId="1" xfId="0" applyFont="1" applyFill="1" applyBorder="1" applyAlignment="1">
      <alignment horizontal="center" vertical="center" shrinkToFit="1"/>
    </xf>
    <xf numFmtId="176" fontId="4" fillId="7" borderId="5" xfId="1" applyNumberFormat="1" applyFont="1" applyFill="1" applyBorder="1" applyAlignment="1">
      <alignment horizontal="center" vertical="center" wrapText="1"/>
    </xf>
    <xf numFmtId="176" fontId="4" fillId="8" borderId="1" xfId="1" applyNumberFormat="1" applyFont="1" applyFill="1" applyBorder="1" applyAlignment="1">
      <alignment horizontal="center" vertical="center" wrapText="1"/>
    </xf>
    <xf numFmtId="176" fontId="4" fillId="4" borderId="5" xfId="1" applyNumberFormat="1" applyFont="1" applyFill="1" applyBorder="1" applyAlignment="1">
      <alignment horizontal="center" vertical="center" wrapText="1"/>
    </xf>
    <xf numFmtId="176" fontId="4" fillId="4" borderId="7" xfId="1" applyNumberFormat="1" applyFont="1" applyFill="1" applyBorder="1" applyAlignment="1">
      <alignment horizontal="center" vertical="center" wrapText="1"/>
    </xf>
    <xf numFmtId="185" fontId="11" fillId="4" borderId="2" xfId="6" applyNumberFormat="1" applyFont="1" applyFill="1" applyBorder="1" applyAlignment="1">
      <alignment horizontal="center" vertical="center" wrapText="1"/>
    </xf>
    <xf numFmtId="185" fontId="11" fillId="4" borderId="4" xfId="6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shrinkToFit="1"/>
    </xf>
    <xf numFmtId="0" fontId="1" fillId="5" borderId="3" xfId="0" applyFont="1" applyFill="1" applyBorder="1" applyAlignment="1">
      <alignment horizontal="center" vertical="center" shrinkToFit="1"/>
    </xf>
    <xf numFmtId="0" fontId="1" fillId="0" borderId="2" xfId="0" applyFont="1" applyBorder="1" applyAlignment="1">
      <alignment horizontal="center" vertical="center" shrinkToFit="1"/>
    </xf>
    <xf numFmtId="0" fontId="1" fillId="0" borderId="3" xfId="0" applyFont="1" applyBorder="1" applyAlignment="1">
      <alignment horizontal="center" vertical="center" shrinkToFit="1"/>
    </xf>
    <xf numFmtId="0" fontId="1" fillId="4" borderId="2" xfId="0" applyFont="1" applyFill="1" applyBorder="1" applyAlignment="1">
      <alignment horizontal="center" vertical="center" shrinkToFit="1"/>
    </xf>
    <xf numFmtId="0" fontId="1" fillId="4" borderId="3" xfId="0" applyFont="1" applyFill="1" applyBorder="1" applyAlignment="1">
      <alignment horizontal="center" vertical="center" shrinkToFit="1"/>
    </xf>
    <xf numFmtId="185" fontId="9" fillId="0" borderId="1" xfId="6" applyNumberFormat="1" applyFont="1" applyFill="1" applyBorder="1" applyAlignment="1">
      <alignment horizontal="center" vertical="center"/>
    </xf>
    <xf numFmtId="185" fontId="10" fillId="4" borderId="5" xfId="1" applyNumberFormat="1" applyFont="1" applyFill="1" applyBorder="1" applyAlignment="1">
      <alignment horizontal="center" vertical="center" wrapText="1"/>
    </xf>
    <xf numFmtId="185" fontId="10" fillId="4" borderId="7" xfId="1" applyNumberFormat="1" applyFont="1" applyFill="1" applyBorder="1" applyAlignment="1">
      <alignment horizontal="center" vertical="center" wrapText="1"/>
    </xf>
    <xf numFmtId="180" fontId="1" fillId="0" borderId="2" xfId="0" applyNumberFormat="1" applyFont="1" applyBorder="1" applyAlignment="1">
      <alignment horizontal="center" vertical="center" shrinkToFit="1"/>
    </xf>
    <xf numFmtId="180" fontId="1" fillId="0" borderId="3" xfId="0" applyNumberFormat="1" applyFont="1" applyBorder="1" applyAlignment="1">
      <alignment horizontal="center" vertical="center" shrinkToFit="1"/>
    </xf>
    <xf numFmtId="0" fontId="1" fillId="6" borderId="2" xfId="0" applyFont="1" applyFill="1" applyBorder="1" applyAlignment="1">
      <alignment horizontal="center" vertical="center" shrinkToFit="1"/>
    </xf>
    <xf numFmtId="0" fontId="1" fillId="6" borderId="3" xfId="0" applyFont="1" applyFill="1" applyBorder="1" applyAlignment="1">
      <alignment horizontal="center" vertical="center" shrinkToFit="1"/>
    </xf>
    <xf numFmtId="0" fontId="4" fillId="4" borderId="2" xfId="0" applyFont="1" applyFill="1" applyBorder="1" applyAlignment="1">
      <alignment horizontal="center" vertical="center" shrinkToFit="1"/>
    </xf>
    <xf numFmtId="0" fontId="4" fillId="4" borderId="3" xfId="0" applyFont="1" applyFill="1" applyBorder="1" applyAlignment="1">
      <alignment horizontal="center" vertical="center" shrinkToFit="1"/>
    </xf>
    <xf numFmtId="0" fontId="1" fillId="0" borderId="4" xfId="0" applyFont="1" applyBorder="1" applyAlignment="1">
      <alignment horizontal="center" vertical="center" shrinkToFit="1"/>
    </xf>
    <xf numFmtId="0" fontId="16" fillId="0" borderId="2" xfId="0" applyFont="1" applyBorder="1" applyAlignment="1">
      <alignment horizontal="center" vertical="center" wrapText="1" shrinkToFit="1"/>
    </xf>
    <xf numFmtId="0" fontId="16" fillId="0" borderId="3" xfId="0" applyFont="1" applyBorder="1" applyAlignment="1">
      <alignment horizontal="center" vertical="center" wrapText="1" shrinkToFit="1"/>
    </xf>
    <xf numFmtId="0" fontId="1" fillId="4" borderId="4" xfId="0" applyFont="1" applyFill="1" applyBorder="1" applyAlignment="1">
      <alignment horizontal="center" vertical="center" shrinkToFit="1"/>
    </xf>
    <xf numFmtId="185" fontId="11" fillId="4" borderId="3" xfId="6" applyNumberFormat="1" applyFont="1" applyFill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shrinkToFit="1"/>
    </xf>
    <xf numFmtId="49" fontId="1" fillId="0" borderId="4" xfId="0" applyNumberFormat="1" applyFont="1" applyBorder="1" applyAlignment="1">
      <alignment horizontal="center" vertical="center" shrinkToFit="1"/>
    </xf>
    <xf numFmtId="49" fontId="1" fillId="0" borderId="3" xfId="0" applyNumberFormat="1" applyFont="1" applyBorder="1" applyAlignment="1">
      <alignment horizontal="center" vertical="center" shrinkToFit="1"/>
    </xf>
    <xf numFmtId="0" fontId="1" fillId="5" borderId="4" xfId="0" applyFont="1" applyFill="1" applyBorder="1" applyAlignment="1">
      <alignment horizontal="center" vertical="center" shrinkToFit="1"/>
    </xf>
    <xf numFmtId="180" fontId="1" fillId="0" borderId="4" xfId="0" applyNumberFormat="1" applyFont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 shrinkToFit="1"/>
    </xf>
  </cellXfs>
  <cellStyles count="7">
    <cellStyle name="常规" xfId="0" builtinId="0"/>
    <cellStyle name="一般 3" xfId="1"/>
    <cellStyle name="一般 5" xfId="6"/>
    <cellStyle name="一般_0208群光出货排程 2" xfId="3"/>
    <cellStyle name="一般_0214群光出货排程 2" xfId="4"/>
    <cellStyle name="一般_Mibtech Tooling List_080627 5" xfId="2"/>
    <cellStyle name="一般_交貨排程110418 2" xfId="5"/>
  </cellStyles>
  <dxfs count="3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71847</xdr:colOff>
      <xdr:row>36</xdr:row>
      <xdr:rowOff>226423</xdr:rowOff>
    </xdr:from>
    <xdr:to>
      <xdr:col>23</xdr:col>
      <xdr:colOff>839230</xdr:colOff>
      <xdr:row>48</xdr:row>
      <xdr:rowOff>16556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847" y="8651966"/>
          <a:ext cx="11855843" cy="253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22860</xdr:colOff>
      <xdr:row>34</xdr:row>
      <xdr:rowOff>198120</xdr:rowOff>
    </xdr:from>
    <xdr:to>
      <xdr:col>44</xdr:col>
      <xdr:colOff>417458</xdr:colOff>
      <xdr:row>56</xdr:row>
      <xdr:rowOff>7015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83300" y="8153400"/>
          <a:ext cx="13142857" cy="4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205740</xdr:rowOff>
    </xdr:from>
    <xdr:to>
      <xdr:col>23</xdr:col>
      <xdr:colOff>416362</xdr:colOff>
      <xdr:row>67</xdr:row>
      <xdr:rowOff>205169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140440"/>
          <a:ext cx="11504762" cy="4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359228</xdr:colOff>
      <xdr:row>35</xdr:row>
      <xdr:rowOff>152400</xdr:rowOff>
    </xdr:from>
    <xdr:to>
      <xdr:col>13</xdr:col>
      <xdr:colOff>262352</xdr:colOff>
      <xdr:row>36</xdr:row>
      <xdr:rowOff>85705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9228" y="8349343"/>
          <a:ext cx="8664763" cy="161905"/>
        </a:xfrm>
        <a:prstGeom prst="rect">
          <a:avLst/>
        </a:prstGeom>
      </xdr:spPr>
    </xdr:pic>
    <xdr:clientData/>
  </xdr:twoCellAnchor>
  <xdr:twoCellAnchor editAs="oneCell">
    <xdr:from>
      <xdr:col>26</xdr:col>
      <xdr:colOff>487680</xdr:colOff>
      <xdr:row>35</xdr:row>
      <xdr:rowOff>190500</xdr:rowOff>
    </xdr:from>
    <xdr:to>
      <xdr:col>52</xdr:col>
      <xdr:colOff>538735</xdr:colOff>
      <xdr:row>80</xdr:row>
      <xdr:rowOff>189214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7620" y="83820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65</xdr:row>
      <xdr:rowOff>83820</xdr:rowOff>
    </xdr:from>
    <xdr:to>
      <xdr:col>13</xdr:col>
      <xdr:colOff>3553</xdr:colOff>
      <xdr:row>102</xdr:row>
      <xdr:rowOff>101810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7640" y="15125700"/>
          <a:ext cx="8580952" cy="8476190"/>
        </a:xfrm>
        <a:prstGeom prst="rect">
          <a:avLst/>
        </a:prstGeom>
      </xdr:spPr>
    </xdr:pic>
    <xdr:clientData/>
  </xdr:twoCellAnchor>
  <xdr:twoCellAnchor editAs="oneCell">
    <xdr:from>
      <xdr:col>17</xdr:col>
      <xdr:colOff>30480</xdr:colOff>
      <xdr:row>65</xdr:row>
      <xdr:rowOff>114300</xdr:rowOff>
    </xdr:from>
    <xdr:to>
      <xdr:col>31</xdr:col>
      <xdr:colOff>339632</xdr:colOff>
      <xdr:row>101</xdr:row>
      <xdr:rowOff>3469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15156180"/>
          <a:ext cx="8723809" cy="8114286"/>
        </a:xfrm>
        <a:prstGeom prst="rect">
          <a:avLst/>
        </a:prstGeom>
      </xdr:spPr>
    </xdr:pic>
    <xdr:clientData/>
  </xdr:twoCellAnchor>
  <xdr:twoCellAnchor editAs="oneCell">
    <xdr:from>
      <xdr:col>16</xdr:col>
      <xdr:colOff>289560</xdr:colOff>
      <xdr:row>77</xdr:row>
      <xdr:rowOff>121920</xdr:rowOff>
    </xdr:from>
    <xdr:to>
      <xdr:col>31</xdr:col>
      <xdr:colOff>335278</xdr:colOff>
      <xdr:row>113</xdr:row>
      <xdr:rowOff>6606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63940" y="17907000"/>
          <a:ext cx="8723809" cy="81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632460</xdr:colOff>
      <xdr:row>53</xdr:row>
      <xdr:rowOff>68580</xdr:rowOff>
    </xdr:from>
    <xdr:to>
      <xdr:col>46</xdr:col>
      <xdr:colOff>257882</xdr:colOff>
      <xdr:row>98</xdr:row>
      <xdr:rowOff>67294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4560" y="1237488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76199</xdr:rowOff>
    </xdr:from>
    <xdr:to>
      <xdr:col>20</xdr:col>
      <xdr:colOff>36386</xdr:colOff>
      <xdr:row>39</xdr:row>
      <xdr:rowOff>66675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6558" b="5433"/>
        <a:stretch/>
      </xdr:blipFill>
      <xdr:spPr>
        <a:xfrm>
          <a:off x="38100" y="438149"/>
          <a:ext cx="13714286" cy="66865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76200</xdr:rowOff>
    </xdr:from>
    <xdr:to>
      <xdr:col>19</xdr:col>
      <xdr:colOff>684086</xdr:colOff>
      <xdr:row>117</xdr:row>
      <xdr:rowOff>142876</xdr:rowOff>
    </xdr:to>
    <xdr:grpSp>
      <xdr:nvGrpSpPr>
        <xdr:cNvPr id="7" name="组合 6"/>
        <xdr:cNvGrpSpPr/>
      </xdr:nvGrpSpPr>
      <xdr:grpSpPr>
        <a:xfrm>
          <a:off x="0" y="438150"/>
          <a:ext cx="13714286" cy="20878801"/>
          <a:chOff x="0" y="438150"/>
          <a:chExt cx="13714286" cy="20878801"/>
        </a:xfrm>
      </xdr:grpSpPr>
      <xdr:pic>
        <xdr:nvPicPr>
          <xdr:cNvPr id="2" name="图片 1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17780" b="11433"/>
          <a:stretch/>
        </xdr:blipFill>
        <xdr:spPr>
          <a:xfrm>
            <a:off x="0" y="438150"/>
            <a:ext cx="13714286" cy="6067425"/>
          </a:xfrm>
          <a:prstGeom prst="rect">
            <a:avLst/>
          </a:prstGeom>
        </xdr:spPr>
      </xdr:pic>
      <xdr:pic>
        <xdr:nvPicPr>
          <xdr:cNvPr id="3" name="图片 2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40560" b="9545"/>
          <a:stretch/>
        </xdr:blipFill>
        <xdr:spPr>
          <a:xfrm>
            <a:off x="0" y="6486525"/>
            <a:ext cx="13714286" cy="4276725"/>
          </a:xfrm>
          <a:prstGeom prst="rect">
            <a:avLst/>
          </a:prstGeom>
        </xdr:spPr>
      </xdr:pic>
      <xdr:pic>
        <xdr:nvPicPr>
          <xdr:cNvPr id="4" name="图片 3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t="42227" b="7322"/>
          <a:stretch/>
        </xdr:blipFill>
        <xdr:spPr>
          <a:xfrm>
            <a:off x="0" y="10763250"/>
            <a:ext cx="13714286" cy="4324350"/>
          </a:xfrm>
          <a:prstGeom prst="rect">
            <a:avLst/>
          </a:prstGeom>
        </xdr:spPr>
      </xdr:pic>
      <xdr:pic>
        <xdr:nvPicPr>
          <xdr:cNvPr id="5" name="图片 4"/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t="44449" b="16434"/>
          <a:stretch/>
        </xdr:blipFill>
        <xdr:spPr>
          <a:xfrm>
            <a:off x="0" y="15078075"/>
            <a:ext cx="13714286" cy="3352800"/>
          </a:xfrm>
          <a:prstGeom prst="rect">
            <a:avLst/>
          </a:prstGeom>
        </xdr:spPr>
      </xdr:pic>
      <xdr:pic>
        <xdr:nvPicPr>
          <xdr:cNvPr id="6" name="图片 5"/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t="41449" b="25102"/>
          <a:stretch/>
        </xdr:blipFill>
        <xdr:spPr>
          <a:xfrm>
            <a:off x="0" y="18449925"/>
            <a:ext cx="13714286" cy="2867026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19</xdr:col>
      <xdr:colOff>684086</xdr:colOff>
      <xdr:row>48</xdr:row>
      <xdr:rowOff>132278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"/>
          <a:ext cx="13714286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16"/>
  <sheetViews>
    <sheetView tabSelected="1" zoomScale="85" zoomScaleNormal="85" workbookViewId="0">
      <pane xSplit="19" topLeftCell="X1" activePane="topRight" state="frozen"/>
      <selection pane="topRight" activeCell="L2" sqref="L2:L35"/>
    </sheetView>
  </sheetViews>
  <sheetFormatPr defaultColWidth="9" defaultRowHeight="14.25"/>
  <cols>
    <col min="1" max="1" width="4.875" style="2" customWidth="1"/>
    <col min="2" max="2" width="6.25" style="18" customWidth="1"/>
    <col min="3" max="3" width="6.25" style="2" customWidth="1"/>
    <col min="4" max="4" width="5.25" style="2" customWidth="1"/>
    <col min="5" max="5" width="6.5" style="2" customWidth="1"/>
    <col min="6" max="6" width="8" style="2" customWidth="1"/>
    <col min="7" max="7" width="16.125" style="2" customWidth="1"/>
    <col min="8" max="8" width="15.5" style="19" customWidth="1"/>
    <col min="9" max="9" width="10.75" style="19" customWidth="1"/>
    <col min="10" max="10" width="8.875" style="19" customWidth="1"/>
    <col min="11" max="11" width="9.125" style="19" customWidth="1"/>
    <col min="12" max="12" width="9.75" style="19" customWidth="1"/>
    <col min="13" max="13" width="7.75" style="19" customWidth="1"/>
    <col min="14" max="14" width="10.25" style="19" customWidth="1"/>
    <col min="15" max="15" width="6.25" style="2" customWidth="1"/>
    <col min="16" max="16" width="5.625" style="2" customWidth="1"/>
    <col min="17" max="18" width="6.25" style="2" hidden="1" customWidth="1"/>
    <col min="19" max="19" width="8.375" style="2" customWidth="1"/>
    <col min="20" max="20" width="0" style="18" hidden="1" customWidth="1"/>
    <col min="21" max="21" width="0" style="2" hidden="1" customWidth="1"/>
    <col min="22" max="22" width="21.25" style="2" hidden="1" customWidth="1"/>
    <col min="23" max="23" width="0.625" style="2" hidden="1" customWidth="1"/>
    <col min="24" max="24" width="21.75" style="2" customWidth="1"/>
    <col min="25" max="25" width="20.5" style="2" customWidth="1"/>
    <col min="26" max="26" width="9" style="22"/>
    <col min="27" max="27" width="9" style="2"/>
    <col min="28" max="28" width="17.375" style="50" customWidth="1"/>
    <col min="29" max="29" width="7.25" style="31" customWidth="1"/>
    <col min="30" max="30" width="7.625" style="32" customWidth="1"/>
    <col min="31" max="16384" width="9" style="2"/>
  </cols>
  <sheetData>
    <row r="1" spans="1:30" s="50" customFormat="1" ht="33" customHeight="1">
      <c r="A1" s="42" t="s">
        <v>50</v>
      </c>
      <c r="B1" s="43" t="s">
        <v>51</v>
      </c>
      <c r="C1" s="44" t="s">
        <v>52</v>
      </c>
      <c r="D1" s="44" t="s">
        <v>53</v>
      </c>
      <c r="E1" s="44" t="s">
        <v>54</v>
      </c>
      <c r="F1" s="44" t="s">
        <v>55</v>
      </c>
      <c r="G1" s="44" t="s">
        <v>0</v>
      </c>
      <c r="H1" s="45" t="s">
        <v>1</v>
      </c>
      <c r="I1" s="53" t="s">
        <v>189</v>
      </c>
      <c r="J1" s="52" t="s">
        <v>193</v>
      </c>
      <c r="K1" s="54" t="s">
        <v>208</v>
      </c>
      <c r="L1" s="55"/>
      <c r="M1" s="65" t="s">
        <v>209</v>
      </c>
      <c r="N1" s="66"/>
      <c r="O1" s="44" t="s">
        <v>60</v>
      </c>
      <c r="P1" s="44" t="s">
        <v>196</v>
      </c>
      <c r="Q1" s="44" t="s">
        <v>61</v>
      </c>
      <c r="R1" s="44"/>
      <c r="S1" s="44" t="s">
        <v>2</v>
      </c>
      <c r="T1" s="43" t="s">
        <v>56</v>
      </c>
      <c r="U1" s="46" t="s">
        <v>57</v>
      </c>
      <c r="V1" s="44" t="s">
        <v>58</v>
      </c>
      <c r="W1" s="44" t="s">
        <v>59</v>
      </c>
      <c r="X1" s="44" t="s">
        <v>62</v>
      </c>
      <c r="Y1" s="44" t="s">
        <v>63</v>
      </c>
      <c r="Z1" s="47" t="s">
        <v>64</v>
      </c>
      <c r="AA1" s="44" t="s">
        <v>65</v>
      </c>
      <c r="AB1" s="42" t="s">
        <v>66</v>
      </c>
      <c r="AC1" s="48"/>
      <c r="AD1" s="49"/>
    </row>
    <row r="2" spans="1:30" ht="18" customHeight="1">
      <c r="A2" s="3">
        <v>1</v>
      </c>
      <c r="B2" s="4" t="s">
        <v>67</v>
      </c>
      <c r="C2" s="1">
        <v>125</v>
      </c>
      <c r="D2" s="5">
        <v>8</v>
      </c>
      <c r="E2" s="6">
        <v>30</v>
      </c>
      <c r="F2" s="7" t="s">
        <v>68</v>
      </c>
      <c r="G2" s="8" t="s">
        <v>3</v>
      </c>
      <c r="H2" s="9">
        <v>101095005019</v>
      </c>
      <c r="I2" s="23">
        <f>(51.2/3600*E2/D2)*1.13</f>
        <v>6.0266666666666663E-2</v>
      </c>
      <c r="J2" s="23">
        <f>I2+(AD2*2)</f>
        <v>9.4357575757575751E-2</v>
      </c>
      <c r="K2" s="25">
        <v>0.06</v>
      </c>
      <c r="L2" s="56" t="s">
        <v>206</v>
      </c>
      <c r="M2" s="40">
        <v>0.06</v>
      </c>
      <c r="N2" s="56" t="s">
        <v>205</v>
      </c>
      <c r="O2" s="11">
        <v>1</v>
      </c>
      <c r="P2" s="41">
        <v>3</v>
      </c>
      <c r="Q2" s="3"/>
      <c r="R2" s="3"/>
      <c r="S2" s="60" t="s">
        <v>210</v>
      </c>
      <c r="T2" s="10" t="s">
        <v>69</v>
      </c>
      <c r="U2" s="11">
        <v>0.85</v>
      </c>
      <c r="V2" s="11" t="s">
        <v>70</v>
      </c>
      <c r="W2" s="12"/>
      <c r="X2" s="13" t="s">
        <v>203</v>
      </c>
      <c r="Y2" s="13" t="s">
        <v>71</v>
      </c>
      <c r="Z2" s="20">
        <v>44328</v>
      </c>
      <c r="AA2" s="11">
        <v>54140</v>
      </c>
      <c r="AB2" s="35"/>
      <c r="AC2" s="31">
        <f t="shared" ref="AC2:AC21" si="0">3600/E2*D2*22</f>
        <v>21120</v>
      </c>
      <c r="AD2" s="32">
        <f>360/AC2</f>
        <v>1.7045454545454544E-2</v>
      </c>
    </row>
    <row r="3" spans="1:30" ht="18" customHeight="1">
      <c r="A3" s="3">
        <v>2</v>
      </c>
      <c r="B3" s="4" t="s">
        <v>72</v>
      </c>
      <c r="C3" s="1">
        <v>200</v>
      </c>
      <c r="D3" s="5">
        <v>4</v>
      </c>
      <c r="E3" s="6">
        <v>32</v>
      </c>
      <c r="F3" s="7" t="s">
        <v>68</v>
      </c>
      <c r="G3" s="8" t="s">
        <v>4</v>
      </c>
      <c r="H3" s="9">
        <v>201095010101</v>
      </c>
      <c r="I3" s="23">
        <f>(67.6/3600*E3/D3)*1.13</f>
        <v>0.16975111111111107</v>
      </c>
      <c r="J3" s="23"/>
      <c r="K3" s="25">
        <v>0.255</v>
      </c>
      <c r="L3" s="57"/>
      <c r="M3" s="40">
        <v>0.183</v>
      </c>
      <c r="N3" s="57"/>
      <c r="O3" s="11">
        <v>1</v>
      </c>
      <c r="P3" s="58">
        <v>6</v>
      </c>
      <c r="Q3" s="3">
        <v>0.16800000000000001</v>
      </c>
      <c r="R3" s="3">
        <v>0.18099999999999999</v>
      </c>
      <c r="S3" s="73"/>
      <c r="T3" s="10" t="s">
        <v>73</v>
      </c>
      <c r="U3" s="11">
        <v>8.89</v>
      </c>
      <c r="V3" s="11" t="s">
        <v>74</v>
      </c>
      <c r="W3" s="12"/>
      <c r="X3" s="13" t="s">
        <v>203</v>
      </c>
      <c r="Y3" s="13" t="s">
        <v>75</v>
      </c>
      <c r="Z3" s="20">
        <v>44328</v>
      </c>
      <c r="AA3" s="11">
        <v>54140</v>
      </c>
      <c r="AB3" s="35" t="s">
        <v>76</v>
      </c>
      <c r="AC3" s="31">
        <f t="shared" si="0"/>
        <v>9900</v>
      </c>
      <c r="AD3" s="32">
        <f t="shared" ref="AD3:AD29" si="1">360/AC3</f>
        <v>3.6363636363636362E-2</v>
      </c>
    </row>
    <row r="4" spans="1:30" ht="18" customHeight="1">
      <c r="A4" s="3">
        <v>3</v>
      </c>
      <c r="B4" s="4" t="s">
        <v>77</v>
      </c>
      <c r="C4" s="1">
        <v>200</v>
      </c>
      <c r="D4" s="5">
        <v>4</v>
      </c>
      <c r="E4" s="6">
        <v>30</v>
      </c>
      <c r="F4" s="7" t="s">
        <v>68</v>
      </c>
      <c r="G4" s="30" t="s">
        <v>78</v>
      </c>
      <c r="H4" s="9">
        <v>101095005021</v>
      </c>
      <c r="I4" s="23">
        <f>(67.6/3600*E4/D4)*1.13</f>
        <v>0.15914166666666663</v>
      </c>
      <c r="J4" s="23">
        <f>I4+(AD4*(6-1-1))</f>
        <v>0.29550530303030298</v>
      </c>
      <c r="K4" s="25">
        <v>0.35199999999999998</v>
      </c>
      <c r="L4" s="57"/>
      <c r="M4" s="40"/>
      <c r="N4" s="57"/>
      <c r="O4" s="11">
        <v>3</v>
      </c>
      <c r="P4" s="59"/>
      <c r="Q4" s="3">
        <v>0.17299999999999999</v>
      </c>
      <c r="R4" s="3">
        <v>0.20300000000000001</v>
      </c>
      <c r="S4" s="61"/>
      <c r="T4" s="10" t="s">
        <v>79</v>
      </c>
      <c r="U4" s="11">
        <v>1.8</v>
      </c>
      <c r="V4" s="11" t="s">
        <v>74</v>
      </c>
      <c r="W4" s="12"/>
      <c r="X4" s="13" t="s">
        <v>203</v>
      </c>
      <c r="Y4" s="13" t="s">
        <v>80</v>
      </c>
      <c r="Z4" s="20"/>
      <c r="AA4" s="11">
        <v>54140</v>
      </c>
      <c r="AB4" s="35" t="s">
        <v>81</v>
      </c>
      <c r="AC4" s="31">
        <f t="shared" si="0"/>
        <v>10560</v>
      </c>
      <c r="AD4" s="32">
        <f t="shared" si="1"/>
        <v>3.4090909090909088E-2</v>
      </c>
    </row>
    <row r="5" spans="1:30" ht="18" customHeight="1">
      <c r="A5" s="3">
        <v>4</v>
      </c>
      <c r="B5" s="14" t="s">
        <v>82</v>
      </c>
      <c r="C5" s="1">
        <v>125</v>
      </c>
      <c r="D5" s="29">
        <v>4</v>
      </c>
      <c r="E5" s="11">
        <v>28</v>
      </c>
      <c r="F5" s="11" t="s">
        <v>5</v>
      </c>
      <c r="G5" s="11" t="s">
        <v>6</v>
      </c>
      <c r="H5" s="15">
        <v>201174010601</v>
      </c>
      <c r="I5" s="23">
        <f>(51.2/3600*E5/D5)*1.13</f>
        <v>0.11249777777777778</v>
      </c>
      <c r="J5" s="23"/>
      <c r="K5" s="25">
        <v>0.112</v>
      </c>
      <c r="L5" s="57"/>
      <c r="M5" s="40">
        <v>0.112</v>
      </c>
      <c r="N5" s="57"/>
      <c r="O5" s="11">
        <v>1</v>
      </c>
      <c r="P5" s="34">
        <v>1</v>
      </c>
      <c r="Q5" s="11"/>
      <c r="R5" s="29"/>
      <c r="S5" s="51" t="s">
        <v>211</v>
      </c>
      <c r="T5" s="14" t="s">
        <v>83</v>
      </c>
      <c r="U5" s="11">
        <v>3.85</v>
      </c>
      <c r="V5" s="11" t="s">
        <v>84</v>
      </c>
      <c r="W5" s="11"/>
      <c r="X5" s="13" t="s">
        <v>203</v>
      </c>
      <c r="Y5" s="11" t="s">
        <v>85</v>
      </c>
      <c r="Z5" s="20"/>
      <c r="AA5" s="11">
        <v>25000</v>
      </c>
      <c r="AB5" s="35" t="s">
        <v>86</v>
      </c>
      <c r="AC5" s="31">
        <f t="shared" si="0"/>
        <v>11314.285714285716</v>
      </c>
      <c r="AD5" s="32">
        <f t="shared" si="1"/>
        <v>3.1818181818181815E-2</v>
      </c>
    </row>
    <row r="6" spans="1:30" ht="18" customHeight="1">
      <c r="A6" s="3">
        <v>5</v>
      </c>
      <c r="B6" s="14" t="s">
        <v>87</v>
      </c>
      <c r="C6" s="11">
        <v>200</v>
      </c>
      <c r="D6" s="29">
        <v>4</v>
      </c>
      <c r="E6" s="11">
        <v>35</v>
      </c>
      <c r="F6" s="11" t="s">
        <v>88</v>
      </c>
      <c r="G6" s="11" t="s">
        <v>7</v>
      </c>
      <c r="H6" s="15">
        <v>201088012801</v>
      </c>
      <c r="I6" s="23">
        <f>(67.6/3600*E6/D6)*1.13</f>
        <v>0.18566527777777775</v>
      </c>
      <c r="J6" s="23">
        <f>I6+AD6</f>
        <v>0.22543800505050501</v>
      </c>
      <c r="K6" s="25">
        <v>0.35</v>
      </c>
      <c r="L6" s="57"/>
      <c r="M6" s="40"/>
      <c r="N6" s="57"/>
      <c r="O6" s="11">
        <v>2</v>
      </c>
      <c r="P6" s="41">
        <v>2</v>
      </c>
      <c r="Q6" s="11"/>
      <c r="R6" s="29"/>
      <c r="S6" s="51" t="s">
        <v>211</v>
      </c>
      <c r="T6" s="14" t="s">
        <v>89</v>
      </c>
      <c r="U6" s="11">
        <v>4.17</v>
      </c>
      <c r="V6" s="11" t="s">
        <v>8</v>
      </c>
      <c r="W6" s="11"/>
      <c r="X6" s="13" t="s">
        <v>203</v>
      </c>
      <c r="Y6" s="13" t="s">
        <v>71</v>
      </c>
      <c r="Z6" s="20">
        <v>44328</v>
      </c>
      <c r="AA6" s="11">
        <v>10000</v>
      </c>
      <c r="AB6" s="35"/>
      <c r="AC6" s="31">
        <f t="shared" si="0"/>
        <v>9051.4285714285725</v>
      </c>
      <c r="AD6" s="32">
        <f t="shared" si="1"/>
        <v>3.9772727272727265E-2</v>
      </c>
    </row>
    <row r="7" spans="1:30" ht="18" customHeight="1">
      <c r="A7" s="3">
        <v>6</v>
      </c>
      <c r="B7" s="14" t="s">
        <v>90</v>
      </c>
      <c r="C7" s="11">
        <v>150</v>
      </c>
      <c r="D7" s="29">
        <v>4</v>
      </c>
      <c r="E7" s="11">
        <v>30</v>
      </c>
      <c r="F7" s="30" t="s">
        <v>91</v>
      </c>
      <c r="G7" s="11" t="s">
        <v>9</v>
      </c>
      <c r="H7" s="16" t="s">
        <v>92</v>
      </c>
      <c r="I7" s="23">
        <f>(68.4/3600*E7/D7)*1.13</f>
        <v>0.161025</v>
      </c>
      <c r="J7" s="23">
        <f>I7+AD7</f>
        <v>0.19511590909090909</v>
      </c>
      <c r="K7" s="25">
        <v>0.19900000000000001</v>
      </c>
      <c r="L7" s="57"/>
      <c r="M7" s="40"/>
      <c r="N7" s="57"/>
      <c r="O7" s="60">
        <v>2</v>
      </c>
      <c r="P7" s="58">
        <v>2</v>
      </c>
      <c r="Q7" s="60"/>
      <c r="R7" s="26"/>
      <c r="S7" s="69" t="s">
        <v>211</v>
      </c>
      <c r="T7" s="14" t="s">
        <v>93</v>
      </c>
      <c r="U7" s="11">
        <v>2.6</v>
      </c>
      <c r="V7" s="11" t="s">
        <v>10</v>
      </c>
      <c r="W7" s="60" t="s">
        <v>94</v>
      </c>
      <c r="X7" s="62"/>
      <c r="Y7" s="60" t="s">
        <v>95</v>
      </c>
      <c r="Z7" s="67">
        <v>44328</v>
      </c>
      <c r="AA7" s="60">
        <v>0</v>
      </c>
      <c r="AB7" s="62"/>
      <c r="AC7" s="31">
        <f t="shared" si="0"/>
        <v>10560</v>
      </c>
      <c r="AD7" s="32">
        <f t="shared" si="1"/>
        <v>3.4090909090909088E-2</v>
      </c>
    </row>
    <row r="8" spans="1:30" ht="18" customHeight="1">
      <c r="A8" s="3">
        <v>7</v>
      </c>
      <c r="B8" s="14" t="s">
        <v>90</v>
      </c>
      <c r="C8" s="11">
        <v>150</v>
      </c>
      <c r="D8" s="29">
        <v>4</v>
      </c>
      <c r="E8" s="11">
        <v>30</v>
      </c>
      <c r="F8" s="30" t="s">
        <v>91</v>
      </c>
      <c r="G8" s="11" t="s">
        <v>9</v>
      </c>
      <c r="H8" s="16" t="s">
        <v>96</v>
      </c>
      <c r="I8" s="23">
        <f>(68.4/3600*E8/D8)*1.13</f>
        <v>0.161025</v>
      </c>
      <c r="J8" s="23">
        <f>I8+AD8</f>
        <v>0.19511590909090909</v>
      </c>
      <c r="K8" s="25">
        <v>0.19900000000000001</v>
      </c>
      <c r="L8" s="57"/>
      <c r="M8" s="40"/>
      <c r="N8" s="57"/>
      <c r="O8" s="61"/>
      <c r="P8" s="59"/>
      <c r="Q8" s="61"/>
      <c r="R8" s="27"/>
      <c r="S8" s="70"/>
      <c r="T8" s="14" t="s">
        <v>93</v>
      </c>
      <c r="U8" s="11">
        <v>2.6</v>
      </c>
      <c r="V8" s="11" t="s">
        <v>11</v>
      </c>
      <c r="W8" s="61"/>
      <c r="X8" s="63"/>
      <c r="Y8" s="61"/>
      <c r="Z8" s="68"/>
      <c r="AA8" s="61"/>
      <c r="AB8" s="63"/>
      <c r="AC8" s="31">
        <f t="shared" si="0"/>
        <v>10560</v>
      </c>
      <c r="AD8" s="32">
        <f t="shared" si="1"/>
        <v>3.4090909090909088E-2</v>
      </c>
    </row>
    <row r="9" spans="1:30" ht="18" customHeight="1">
      <c r="A9" s="3">
        <v>8</v>
      </c>
      <c r="B9" s="14" t="s">
        <v>97</v>
      </c>
      <c r="C9" s="11">
        <v>200</v>
      </c>
      <c r="D9" s="29">
        <v>8</v>
      </c>
      <c r="E9" s="11">
        <v>27</v>
      </c>
      <c r="F9" s="30" t="s">
        <v>91</v>
      </c>
      <c r="G9" s="11" t="s">
        <v>12</v>
      </c>
      <c r="H9" s="16" t="s">
        <v>98</v>
      </c>
      <c r="I9" s="23">
        <f t="shared" ref="I9:I15" si="2">(72.8/3600*E9/D9)*1.13</f>
        <v>7.7122499999999983E-2</v>
      </c>
      <c r="J9" s="23"/>
      <c r="K9" s="25">
        <v>7.6999999999999999E-2</v>
      </c>
      <c r="L9" s="57"/>
      <c r="M9" s="40">
        <v>7.6999999999999999E-2</v>
      </c>
      <c r="N9" s="57"/>
      <c r="O9" s="11">
        <v>1</v>
      </c>
      <c r="P9" s="34">
        <v>1</v>
      </c>
      <c r="Q9" s="11"/>
      <c r="R9" s="29"/>
      <c r="S9" s="51" t="s">
        <v>211</v>
      </c>
      <c r="T9" s="14" t="s">
        <v>99</v>
      </c>
      <c r="U9" s="11">
        <v>4.26</v>
      </c>
      <c r="V9" s="11" t="s">
        <v>13</v>
      </c>
      <c r="W9" s="11" t="s">
        <v>100</v>
      </c>
      <c r="X9" s="38" t="s">
        <v>204</v>
      </c>
      <c r="Y9" s="11" t="s">
        <v>101</v>
      </c>
      <c r="Z9" s="20">
        <v>44328</v>
      </c>
      <c r="AA9" s="11">
        <v>0</v>
      </c>
      <c r="AB9" s="35"/>
      <c r="AC9" s="31">
        <f t="shared" si="0"/>
        <v>23466.666666666668</v>
      </c>
      <c r="AD9" s="32">
        <f t="shared" si="1"/>
        <v>1.5340909090909091E-2</v>
      </c>
    </row>
    <row r="10" spans="1:30" ht="18" customHeight="1">
      <c r="A10" s="3">
        <v>9</v>
      </c>
      <c r="B10" s="14" t="s">
        <v>102</v>
      </c>
      <c r="C10" s="11">
        <v>200</v>
      </c>
      <c r="D10" s="29">
        <v>4</v>
      </c>
      <c r="E10" s="11">
        <v>28</v>
      </c>
      <c r="F10" s="30" t="s">
        <v>91</v>
      </c>
      <c r="G10" s="11" t="s">
        <v>14</v>
      </c>
      <c r="H10" s="16" t="s">
        <v>103</v>
      </c>
      <c r="I10" s="23">
        <f t="shared" si="2"/>
        <v>0.15995777777777775</v>
      </c>
      <c r="J10" s="23"/>
      <c r="K10" s="25">
        <v>0.16</v>
      </c>
      <c r="L10" s="57"/>
      <c r="M10" s="40">
        <v>0.16</v>
      </c>
      <c r="N10" s="57"/>
      <c r="O10" s="60">
        <v>1</v>
      </c>
      <c r="P10" s="60">
        <v>1</v>
      </c>
      <c r="Q10" s="60"/>
      <c r="R10" s="26"/>
      <c r="S10" s="69" t="s">
        <v>211</v>
      </c>
      <c r="T10" s="14" t="s">
        <v>104</v>
      </c>
      <c r="U10" s="11">
        <v>4.9000000000000004</v>
      </c>
      <c r="V10" s="11" t="s">
        <v>105</v>
      </c>
      <c r="W10" s="60" t="s">
        <v>106</v>
      </c>
      <c r="X10" s="71" t="s">
        <v>204</v>
      </c>
      <c r="Y10" s="60" t="s">
        <v>107</v>
      </c>
      <c r="Z10" s="67">
        <v>44328</v>
      </c>
      <c r="AA10" s="60">
        <v>0</v>
      </c>
      <c r="AB10" s="62"/>
      <c r="AC10" s="31">
        <f t="shared" si="0"/>
        <v>11314.285714285716</v>
      </c>
      <c r="AD10" s="32">
        <f t="shared" si="1"/>
        <v>3.1818181818181815E-2</v>
      </c>
    </row>
    <row r="11" spans="1:30" ht="18" customHeight="1">
      <c r="A11" s="3">
        <v>10</v>
      </c>
      <c r="B11" s="14" t="s">
        <v>102</v>
      </c>
      <c r="C11" s="11">
        <v>200</v>
      </c>
      <c r="D11" s="29">
        <v>4</v>
      </c>
      <c r="E11" s="11">
        <v>28</v>
      </c>
      <c r="F11" s="30" t="s">
        <v>91</v>
      </c>
      <c r="G11" s="11" t="s">
        <v>14</v>
      </c>
      <c r="H11" s="16" t="s">
        <v>108</v>
      </c>
      <c r="I11" s="23">
        <f t="shared" si="2"/>
        <v>0.15995777777777775</v>
      </c>
      <c r="J11" s="23"/>
      <c r="K11" s="25">
        <v>0.16</v>
      </c>
      <c r="L11" s="57"/>
      <c r="M11" s="40">
        <v>0.16</v>
      </c>
      <c r="N11" s="57"/>
      <c r="O11" s="61"/>
      <c r="P11" s="61"/>
      <c r="Q11" s="61"/>
      <c r="R11" s="27"/>
      <c r="S11" s="70"/>
      <c r="T11" s="14" t="s">
        <v>104</v>
      </c>
      <c r="U11" s="11">
        <v>4.9000000000000004</v>
      </c>
      <c r="V11" s="11" t="s">
        <v>15</v>
      </c>
      <c r="W11" s="61"/>
      <c r="X11" s="72"/>
      <c r="Y11" s="61"/>
      <c r="Z11" s="68"/>
      <c r="AA11" s="61"/>
      <c r="AB11" s="63"/>
      <c r="AC11" s="31">
        <f t="shared" si="0"/>
        <v>11314.285714285716</v>
      </c>
      <c r="AD11" s="32">
        <f t="shared" si="1"/>
        <v>3.1818181818181815E-2</v>
      </c>
    </row>
    <row r="12" spans="1:30" ht="18" customHeight="1">
      <c r="A12" s="3">
        <v>11</v>
      </c>
      <c r="B12" s="14" t="s">
        <v>109</v>
      </c>
      <c r="C12" s="11">
        <v>180</v>
      </c>
      <c r="D12" s="29">
        <v>4</v>
      </c>
      <c r="E12" s="11">
        <v>28</v>
      </c>
      <c r="F12" s="30" t="s">
        <v>110</v>
      </c>
      <c r="G12" s="11" t="s">
        <v>9</v>
      </c>
      <c r="H12" s="16" t="s">
        <v>111</v>
      </c>
      <c r="I12" s="23">
        <f t="shared" si="2"/>
        <v>0.15995777777777775</v>
      </c>
      <c r="J12" s="23">
        <f>I12+(AD12*3)</f>
        <v>0.25541232323232321</v>
      </c>
      <c r="K12" s="64" t="s">
        <v>192</v>
      </c>
      <c r="L12" s="57"/>
      <c r="M12" s="40"/>
      <c r="N12" s="57"/>
      <c r="O12" s="60">
        <v>4</v>
      </c>
      <c r="P12" s="58">
        <v>4</v>
      </c>
      <c r="Q12" s="60"/>
      <c r="R12" s="26"/>
      <c r="S12" s="60" t="s">
        <v>197</v>
      </c>
      <c r="T12" s="14" t="s">
        <v>93</v>
      </c>
      <c r="U12" s="11">
        <v>1.4</v>
      </c>
      <c r="V12" s="11" t="s">
        <v>16</v>
      </c>
      <c r="W12" s="60" t="s">
        <v>112</v>
      </c>
      <c r="X12" s="62"/>
      <c r="Y12" s="60" t="s">
        <v>113</v>
      </c>
      <c r="Z12" s="67">
        <v>44328</v>
      </c>
      <c r="AA12" s="60">
        <v>5000</v>
      </c>
      <c r="AB12" s="62" t="s">
        <v>114</v>
      </c>
      <c r="AC12" s="31">
        <f t="shared" si="0"/>
        <v>11314.285714285716</v>
      </c>
      <c r="AD12" s="32">
        <f t="shared" si="1"/>
        <v>3.1818181818181815E-2</v>
      </c>
    </row>
    <row r="13" spans="1:30" ht="18" customHeight="1">
      <c r="A13" s="3">
        <v>12</v>
      </c>
      <c r="B13" s="14" t="s">
        <v>109</v>
      </c>
      <c r="C13" s="11">
        <v>180</v>
      </c>
      <c r="D13" s="29">
        <v>4</v>
      </c>
      <c r="E13" s="11">
        <v>28</v>
      </c>
      <c r="F13" s="30" t="s">
        <v>110</v>
      </c>
      <c r="G13" s="11" t="s">
        <v>9</v>
      </c>
      <c r="H13" s="16" t="s">
        <v>115</v>
      </c>
      <c r="I13" s="23">
        <f t="shared" si="2"/>
        <v>0.15995777777777775</v>
      </c>
      <c r="J13" s="23">
        <f>I13+(AD13*3)</f>
        <v>0.25541232323232321</v>
      </c>
      <c r="K13" s="64"/>
      <c r="L13" s="57"/>
      <c r="M13" s="40"/>
      <c r="N13" s="57"/>
      <c r="O13" s="61"/>
      <c r="P13" s="59"/>
      <c r="Q13" s="61"/>
      <c r="R13" s="27"/>
      <c r="S13" s="61"/>
      <c r="T13" s="14" t="s">
        <v>93</v>
      </c>
      <c r="U13" s="11">
        <v>1.4</v>
      </c>
      <c r="V13" s="11" t="s">
        <v>116</v>
      </c>
      <c r="W13" s="61"/>
      <c r="X13" s="63"/>
      <c r="Y13" s="61"/>
      <c r="Z13" s="68"/>
      <c r="AA13" s="61"/>
      <c r="AB13" s="63"/>
      <c r="AC13" s="31">
        <f t="shared" si="0"/>
        <v>11314.285714285716</v>
      </c>
      <c r="AD13" s="32">
        <f t="shared" si="1"/>
        <v>3.1818181818181815E-2</v>
      </c>
    </row>
    <row r="14" spans="1:30" ht="18" customHeight="1">
      <c r="A14" s="3">
        <v>13</v>
      </c>
      <c r="B14" s="14" t="s">
        <v>117</v>
      </c>
      <c r="C14" s="11">
        <v>200</v>
      </c>
      <c r="D14" s="29">
        <v>2</v>
      </c>
      <c r="E14" s="11">
        <v>42</v>
      </c>
      <c r="F14" s="30" t="s">
        <v>110</v>
      </c>
      <c r="G14" s="11" t="s">
        <v>17</v>
      </c>
      <c r="H14" s="16" t="s">
        <v>118</v>
      </c>
      <c r="I14" s="23">
        <f t="shared" si="2"/>
        <v>0.47987333333333326</v>
      </c>
      <c r="J14" s="23"/>
      <c r="K14" s="25">
        <v>0.48</v>
      </c>
      <c r="L14" s="57"/>
      <c r="M14" s="40">
        <v>0.48</v>
      </c>
      <c r="N14" s="57"/>
      <c r="O14" s="60">
        <v>1</v>
      </c>
      <c r="P14" s="62">
        <v>1</v>
      </c>
      <c r="Q14" s="60"/>
      <c r="R14" s="26"/>
      <c r="S14" s="69" t="s">
        <v>211</v>
      </c>
      <c r="T14" s="14" t="s">
        <v>119</v>
      </c>
      <c r="U14" s="11">
        <v>7.45</v>
      </c>
      <c r="V14" s="11" t="s">
        <v>120</v>
      </c>
      <c r="W14" s="60" t="s">
        <v>121</v>
      </c>
      <c r="X14" s="71" t="s">
        <v>204</v>
      </c>
      <c r="Y14" s="60" t="s">
        <v>122</v>
      </c>
      <c r="Z14" s="67">
        <v>44328</v>
      </c>
      <c r="AA14" s="60">
        <v>5000</v>
      </c>
      <c r="AB14" s="35"/>
      <c r="AC14" s="31">
        <f t="shared" si="0"/>
        <v>3771.4285714285711</v>
      </c>
      <c r="AD14" s="32">
        <f t="shared" si="1"/>
        <v>9.5454545454545459E-2</v>
      </c>
    </row>
    <row r="15" spans="1:30" ht="18" customHeight="1">
      <c r="A15" s="3">
        <v>14</v>
      </c>
      <c r="B15" s="14" t="s">
        <v>117</v>
      </c>
      <c r="C15" s="11">
        <v>200</v>
      </c>
      <c r="D15" s="29">
        <v>2</v>
      </c>
      <c r="E15" s="11">
        <v>42</v>
      </c>
      <c r="F15" s="30" t="s">
        <v>110</v>
      </c>
      <c r="G15" s="11" t="s">
        <v>17</v>
      </c>
      <c r="H15" s="16" t="s">
        <v>123</v>
      </c>
      <c r="I15" s="23">
        <f t="shared" si="2"/>
        <v>0.47987333333333326</v>
      </c>
      <c r="J15" s="23"/>
      <c r="K15" s="25">
        <v>0.48</v>
      </c>
      <c r="L15" s="57"/>
      <c r="M15" s="40">
        <v>0.48</v>
      </c>
      <c r="N15" s="57"/>
      <c r="O15" s="61"/>
      <c r="P15" s="63"/>
      <c r="Q15" s="61"/>
      <c r="R15" s="27"/>
      <c r="S15" s="70"/>
      <c r="T15" s="14" t="s">
        <v>119</v>
      </c>
      <c r="U15" s="11">
        <v>7.45</v>
      </c>
      <c r="V15" s="11" t="s">
        <v>124</v>
      </c>
      <c r="W15" s="61"/>
      <c r="X15" s="72"/>
      <c r="Y15" s="61"/>
      <c r="Z15" s="68"/>
      <c r="AA15" s="61"/>
      <c r="AB15" s="35"/>
      <c r="AC15" s="31">
        <f t="shared" si="0"/>
        <v>3771.4285714285711</v>
      </c>
      <c r="AD15" s="32">
        <f t="shared" si="1"/>
        <v>9.5454545454545459E-2</v>
      </c>
    </row>
    <row r="16" spans="1:30" ht="18" customHeight="1">
      <c r="A16" s="3">
        <v>15</v>
      </c>
      <c r="B16" s="14" t="s">
        <v>125</v>
      </c>
      <c r="C16" s="11">
        <v>150</v>
      </c>
      <c r="D16" s="29">
        <v>8</v>
      </c>
      <c r="E16" s="11">
        <v>26</v>
      </c>
      <c r="F16" s="30" t="s">
        <v>110</v>
      </c>
      <c r="G16" s="11" t="s">
        <v>18</v>
      </c>
      <c r="H16" s="16" t="s">
        <v>126</v>
      </c>
      <c r="I16" s="23">
        <f>(68.4/3600*E16/D16)*1.13</f>
        <v>6.9777500000000006E-2</v>
      </c>
      <c r="J16" s="23"/>
      <c r="K16" s="25">
        <v>7.0000000000000007E-2</v>
      </c>
      <c r="L16" s="57"/>
      <c r="M16" s="40">
        <v>7.0000000000000007E-2</v>
      </c>
      <c r="N16" s="57"/>
      <c r="O16" s="11">
        <v>1</v>
      </c>
      <c r="P16" s="35">
        <v>1</v>
      </c>
      <c r="Q16" s="11"/>
      <c r="R16" s="29"/>
      <c r="S16" s="51" t="s">
        <v>211</v>
      </c>
      <c r="T16" s="14" t="s">
        <v>99</v>
      </c>
      <c r="U16" s="11">
        <v>4.26</v>
      </c>
      <c r="V16" s="11" t="s">
        <v>19</v>
      </c>
      <c r="W16" s="11" t="s">
        <v>100</v>
      </c>
      <c r="X16" s="38" t="s">
        <v>204</v>
      </c>
      <c r="Y16" s="11" t="s">
        <v>101</v>
      </c>
      <c r="Z16" s="20">
        <v>44328</v>
      </c>
      <c r="AA16" s="11">
        <v>5000</v>
      </c>
      <c r="AB16" s="35"/>
      <c r="AC16" s="31">
        <f t="shared" si="0"/>
        <v>24369.230769230766</v>
      </c>
      <c r="AD16" s="32">
        <f t="shared" si="1"/>
        <v>1.4772727272727274E-2</v>
      </c>
    </row>
    <row r="17" spans="1:30" ht="18" customHeight="1">
      <c r="A17" s="3">
        <v>16</v>
      </c>
      <c r="B17" s="14" t="s">
        <v>127</v>
      </c>
      <c r="C17" s="35">
        <v>200</v>
      </c>
      <c r="D17" s="29">
        <v>4</v>
      </c>
      <c r="E17" s="11">
        <v>33</v>
      </c>
      <c r="F17" s="11" t="s">
        <v>128</v>
      </c>
      <c r="G17" s="11" t="s">
        <v>20</v>
      </c>
      <c r="H17" s="16" t="s">
        <v>195</v>
      </c>
      <c r="I17" s="23">
        <f>(67.6/3600*E17/D17)*1.13</f>
        <v>0.1750558333333333</v>
      </c>
      <c r="J17" s="33">
        <f>I17+(AD17*(6-2-1))</f>
        <v>0.28755583333333329</v>
      </c>
      <c r="K17" s="25">
        <v>0.35099999999999998</v>
      </c>
      <c r="L17" s="57"/>
      <c r="M17" s="40">
        <v>0.35499999999999998</v>
      </c>
      <c r="N17" s="57"/>
      <c r="O17" s="11">
        <v>5</v>
      </c>
      <c r="P17" s="58">
        <v>6</v>
      </c>
      <c r="Q17" s="11"/>
      <c r="R17" s="29"/>
      <c r="S17" s="74" t="s">
        <v>207</v>
      </c>
      <c r="T17" s="14" t="s">
        <v>129</v>
      </c>
      <c r="U17" s="11">
        <v>5.24</v>
      </c>
      <c r="V17" s="11" t="s">
        <v>130</v>
      </c>
      <c r="W17" s="11" t="s">
        <v>131</v>
      </c>
      <c r="X17" s="35" t="s">
        <v>201</v>
      </c>
      <c r="Y17" s="11" t="s">
        <v>132</v>
      </c>
      <c r="Z17" s="20"/>
      <c r="AA17" s="11">
        <v>189000</v>
      </c>
      <c r="AB17" s="35" t="s">
        <v>81</v>
      </c>
      <c r="AC17" s="31">
        <f t="shared" si="0"/>
        <v>9600</v>
      </c>
      <c r="AD17" s="32">
        <f t="shared" si="1"/>
        <v>3.7499999999999999E-2</v>
      </c>
    </row>
    <row r="18" spans="1:30" ht="18" customHeight="1">
      <c r="A18" s="3">
        <v>17</v>
      </c>
      <c r="B18" s="14" t="s">
        <v>133</v>
      </c>
      <c r="C18" s="21">
        <v>200</v>
      </c>
      <c r="D18" s="29">
        <v>4</v>
      </c>
      <c r="E18" s="11">
        <v>28</v>
      </c>
      <c r="F18" s="11" t="s">
        <v>128</v>
      </c>
      <c r="G18" s="11" t="s">
        <v>134</v>
      </c>
      <c r="H18" s="16" t="s">
        <v>190</v>
      </c>
      <c r="I18" s="23">
        <f>(67.6/3600*E18/D18)*1.13</f>
        <v>0.14853222222222218</v>
      </c>
      <c r="J18" s="36">
        <f>I18+AD18</f>
        <v>0.18035040404040398</v>
      </c>
      <c r="K18" s="25">
        <v>0.20499999999999999</v>
      </c>
      <c r="L18" s="57"/>
      <c r="M18" s="40">
        <v>0.21</v>
      </c>
      <c r="N18" s="57"/>
      <c r="O18" s="11">
        <v>2</v>
      </c>
      <c r="P18" s="59"/>
      <c r="Q18" s="11"/>
      <c r="R18" s="29"/>
      <c r="S18" s="75"/>
      <c r="T18" s="14" t="s">
        <v>135</v>
      </c>
      <c r="U18" s="11">
        <v>3.38</v>
      </c>
      <c r="V18" s="11" t="s">
        <v>136</v>
      </c>
      <c r="W18" s="11" t="s">
        <v>137</v>
      </c>
      <c r="X18" s="38" t="s">
        <v>204</v>
      </c>
      <c r="Y18" s="11" t="s">
        <v>138</v>
      </c>
      <c r="Z18" s="20"/>
      <c r="AA18" s="11">
        <v>189000</v>
      </c>
      <c r="AB18" s="35" t="s">
        <v>139</v>
      </c>
      <c r="AC18" s="31">
        <f t="shared" si="0"/>
        <v>11314.285714285716</v>
      </c>
      <c r="AD18" s="32">
        <f t="shared" si="1"/>
        <v>3.1818181818181815E-2</v>
      </c>
    </row>
    <row r="19" spans="1:30" ht="18" customHeight="1">
      <c r="A19" s="3">
        <v>18</v>
      </c>
      <c r="B19" s="14" t="s">
        <v>140</v>
      </c>
      <c r="C19" s="11">
        <v>780</v>
      </c>
      <c r="D19" s="29">
        <v>1</v>
      </c>
      <c r="E19" s="11">
        <v>108</v>
      </c>
      <c r="F19" s="30" t="s">
        <v>21</v>
      </c>
      <c r="G19" s="11" t="s">
        <v>22</v>
      </c>
      <c r="H19" s="6" t="s">
        <v>141</v>
      </c>
      <c r="I19" s="23">
        <f>(211.7/3600*E19/D19)*1.13</f>
        <v>7.1766299999999994</v>
      </c>
      <c r="J19" s="37"/>
      <c r="K19" s="25">
        <v>9.58</v>
      </c>
      <c r="L19" s="57"/>
      <c r="M19" s="40" t="s">
        <v>191</v>
      </c>
      <c r="N19" s="57"/>
      <c r="O19" s="11">
        <v>1</v>
      </c>
      <c r="P19" s="35">
        <v>1</v>
      </c>
      <c r="Q19" s="11"/>
      <c r="R19" s="29"/>
      <c r="S19" s="11" t="s">
        <v>212</v>
      </c>
      <c r="T19" s="14" t="s">
        <v>142</v>
      </c>
      <c r="U19" s="11">
        <v>245</v>
      </c>
      <c r="V19" s="11" t="s">
        <v>23</v>
      </c>
      <c r="W19" s="11" t="s">
        <v>143</v>
      </c>
      <c r="X19" s="35"/>
      <c r="Y19" s="11" t="s">
        <v>144</v>
      </c>
      <c r="Z19" s="20">
        <v>44328</v>
      </c>
      <c r="AA19" s="11">
        <v>5000</v>
      </c>
      <c r="AB19" s="35"/>
      <c r="AC19" s="31">
        <f t="shared" si="0"/>
        <v>733.33333333333337</v>
      </c>
      <c r="AD19" s="32">
        <f t="shared" si="1"/>
        <v>0.49090909090909091</v>
      </c>
    </row>
    <row r="20" spans="1:30" ht="18" customHeight="1">
      <c r="A20" s="3">
        <v>19</v>
      </c>
      <c r="B20" s="14" t="s">
        <v>145</v>
      </c>
      <c r="C20" s="11">
        <v>100</v>
      </c>
      <c r="D20" s="29">
        <v>4</v>
      </c>
      <c r="E20" s="11">
        <v>25</v>
      </c>
      <c r="F20" s="30" t="s">
        <v>21</v>
      </c>
      <c r="G20" s="11" t="s">
        <v>24</v>
      </c>
      <c r="H20" s="6" t="s">
        <v>146</v>
      </c>
      <c r="I20" s="23">
        <f>(52.9/3600*E20/D20)*1.13</f>
        <v>0.10377951388888887</v>
      </c>
      <c r="J20" s="37"/>
      <c r="K20" s="25">
        <v>0.104</v>
      </c>
      <c r="L20" s="57"/>
      <c r="M20" s="40">
        <v>0.104</v>
      </c>
      <c r="N20" s="57"/>
      <c r="O20" s="11">
        <v>1</v>
      </c>
      <c r="P20" s="35">
        <v>1</v>
      </c>
      <c r="Q20" s="11"/>
      <c r="R20" s="29"/>
      <c r="S20" s="34" t="s">
        <v>212</v>
      </c>
      <c r="T20" s="14" t="s">
        <v>147</v>
      </c>
      <c r="U20" s="11">
        <v>4.9800000000000004</v>
      </c>
      <c r="V20" s="11" t="s">
        <v>25</v>
      </c>
      <c r="W20" s="11" t="s">
        <v>148</v>
      </c>
      <c r="X20" s="35"/>
      <c r="Y20" s="11" t="s">
        <v>149</v>
      </c>
      <c r="Z20" s="20">
        <v>44328</v>
      </c>
      <c r="AA20" s="11">
        <v>5000</v>
      </c>
      <c r="AB20" s="35"/>
      <c r="AC20" s="31">
        <f t="shared" si="0"/>
        <v>12672</v>
      </c>
      <c r="AD20" s="32">
        <f t="shared" si="1"/>
        <v>2.8409090909090908E-2</v>
      </c>
    </row>
    <row r="21" spans="1:30" ht="18" customHeight="1">
      <c r="A21" s="3">
        <v>20</v>
      </c>
      <c r="B21" s="14" t="s">
        <v>150</v>
      </c>
      <c r="C21" s="11">
        <v>150</v>
      </c>
      <c r="D21" s="29">
        <v>2</v>
      </c>
      <c r="E21" s="11">
        <v>35</v>
      </c>
      <c r="F21" s="30" t="s">
        <v>21</v>
      </c>
      <c r="G21" s="11" t="s">
        <v>26</v>
      </c>
      <c r="H21" s="6" t="s">
        <v>151</v>
      </c>
      <c r="I21" s="23">
        <f>(68.4/3600*E21/D21)*1.13</f>
        <v>0.37572500000000003</v>
      </c>
      <c r="J21" s="37"/>
      <c r="K21" s="25">
        <v>0.376</v>
      </c>
      <c r="L21" s="57"/>
      <c r="M21" s="40">
        <v>0.376</v>
      </c>
      <c r="N21" s="57"/>
      <c r="O21" s="11">
        <v>1</v>
      </c>
      <c r="P21" s="35">
        <v>1</v>
      </c>
      <c r="Q21" s="11"/>
      <c r="R21" s="29"/>
      <c r="S21" s="34" t="s">
        <v>212</v>
      </c>
      <c r="T21" s="14" t="s">
        <v>152</v>
      </c>
      <c r="U21" s="11">
        <v>7.75</v>
      </c>
      <c r="V21" s="11" t="s">
        <v>27</v>
      </c>
      <c r="W21" s="11" t="s">
        <v>153</v>
      </c>
      <c r="X21" s="35"/>
      <c r="Y21" s="11" t="s">
        <v>154</v>
      </c>
      <c r="Z21" s="20">
        <v>44328</v>
      </c>
      <c r="AA21" s="11">
        <v>5000</v>
      </c>
      <c r="AB21" s="35"/>
      <c r="AC21" s="31">
        <f t="shared" si="0"/>
        <v>4525.7142857142862</v>
      </c>
      <c r="AD21" s="32">
        <f t="shared" si="1"/>
        <v>7.954545454545453E-2</v>
      </c>
    </row>
    <row r="22" spans="1:30" ht="18" customHeight="1">
      <c r="A22" s="3">
        <v>21</v>
      </c>
      <c r="B22" s="14" t="s">
        <v>155</v>
      </c>
      <c r="C22" s="60">
        <v>100</v>
      </c>
      <c r="D22" s="60" t="s">
        <v>156</v>
      </c>
      <c r="E22" s="60">
        <v>29</v>
      </c>
      <c r="F22" s="30" t="s">
        <v>21</v>
      </c>
      <c r="G22" s="11" t="s">
        <v>28</v>
      </c>
      <c r="H22" s="6" t="s">
        <v>157</v>
      </c>
      <c r="I22" s="23">
        <f>((52.9/3600*E22/2)*1.13)/6</f>
        <v>4.0128078703703697E-2</v>
      </c>
      <c r="J22" s="37"/>
      <c r="K22" s="25">
        <v>0.04</v>
      </c>
      <c r="L22" s="57"/>
      <c r="M22" s="40">
        <v>0.04</v>
      </c>
      <c r="N22" s="57"/>
      <c r="O22" s="60">
        <v>1</v>
      </c>
      <c r="P22" s="62">
        <v>1</v>
      </c>
      <c r="Q22" s="60"/>
      <c r="R22" s="26"/>
      <c r="S22" s="60" t="s">
        <v>212</v>
      </c>
      <c r="T22" s="14" t="s">
        <v>158</v>
      </c>
      <c r="U22" s="60">
        <v>0.8</v>
      </c>
      <c r="V22" s="11" t="s">
        <v>29</v>
      </c>
      <c r="W22" s="60" t="s">
        <v>159</v>
      </c>
      <c r="X22" s="62"/>
      <c r="Y22" s="60" t="s">
        <v>160</v>
      </c>
      <c r="Z22" s="67">
        <v>44328</v>
      </c>
      <c r="AA22" s="60">
        <v>5000</v>
      </c>
      <c r="AB22" s="62"/>
      <c r="AC22" s="31">
        <f>3600/E22*2*22</f>
        <v>5462.0689655172418</v>
      </c>
      <c r="AD22" s="32">
        <f t="shared" si="1"/>
        <v>6.5909090909090903E-2</v>
      </c>
    </row>
    <row r="23" spans="1:30" ht="18" customHeight="1">
      <c r="A23" s="3">
        <v>22</v>
      </c>
      <c r="B23" s="14" t="s">
        <v>155</v>
      </c>
      <c r="C23" s="73"/>
      <c r="D23" s="73"/>
      <c r="E23" s="73"/>
      <c r="F23" s="30" t="s">
        <v>21</v>
      </c>
      <c r="G23" s="11" t="s">
        <v>30</v>
      </c>
      <c r="H23" s="6" t="s">
        <v>161</v>
      </c>
      <c r="I23" s="23">
        <f>((52.9/3600*E22/2)*1.13)/6</f>
        <v>4.0128078703703697E-2</v>
      </c>
      <c r="J23" s="37"/>
      <c r="K23" s="25">
        <v>0.04</v>
      </c>
      <c r="L23" s="57"/>
      <c r="M23" s="40">
        <v>0.04</v>
      </c>
      <c r="N23" s="57"/>
      <c r="O23" s="73"/>
      <c r="P23" s="76"/>
      <c r="Q23" s="73"/>
      <c r="R23" s="28"/>
      <c r="S23" s="73"/>
      <c r="T23" s="14" t="s">
        <v>162</v>
      </c>
      <c r="U23" s="73"/>
      <c r="V23" s="11" t="s">
        <v>29</v>
      </c>
      <c r="W23" s="73"/>
      <c r="X23" s="76"/>
      <c r="Y23" s="73"/>
      <c r="Z23" s="82"/>
      <c r="AA23" s="73"/>
      <c r="AB23" s="76"/>
    </row>
    <row r="24" spans="1:30" ht="18" customHeight="1">
      <c r="A24" s="3">
        <v>23</v>
      </c>
      <c r="B24" s="14" t="s">
        <v>155</v>
      </c>
      <c r="C24" s="73"/>
      <c r="D24" s="73"/>
      <c r="E24" s="73"/>
      <c r="F24" s="30" t="s">
        <v>21</v>
      </c>
      <c r="G24" s="11" t="s">
        <v>31</v>
      </c>
      <c r="H24" s="6" t="s">
        <v>163</v>
      </c>
      <c r="I24" s="23">
        <f>((52.9/3600*E22/2)*1.13)/6</f>
        <v>4.0128078703703697E-2</v>
      </c>
      <c r="J24" s="37"/>
      <c r="K24" s="25">
        <v>0.04</v>
      </c>
      <c r="L24" s="57"/>
      <c r="M24" s="40">
        <v>0.04</v>
      </c>
      <c r="N24" s="57"/>
      <c r="O24" s="73"/>
      <c r="P24" s="76"/>
      <c r="Q24" s="73"/>
      <c r="R24" s="28"/>
      <c r="S24" s="73"/>
      <c r="T24" s="14" t="s">
        <v>164</v>
      </c>
      <c r="U24" s="73"/>
      <c r="V24" s="11" t="s">
        <v>29</v>
      </c>
      <c r="W24" s="73"/>
      <c r="X24" s="76"/>
      <c r="Y24" s="73"/>
      <c r="Z24" s="82"/>
      <c r="AA24" s="73"/>
      <c r="AB24" s="76"/>
    </row>
    <row r="25" spans="1:30" ht="18" customHeight="1">
      <c r="A25" s="3">
        <v>24</v>
      </c>
      <c r="B25" s="14" t="s">
        <v>155</v>
      </c>
      <c r="C25" s="73"/>
      <c r="D25" s="73"/>
      <c r="E25" s="73"/>
      <c r="F25" s="30" t="s">
        <v>21</v>
      </c>
      <c r="G25" s="11" t="s">
        <v>32</v>
      </c>
      <c r="H25" s="6" t="s">
        <v>165</v>
      </c>
      <c r="I25" s="23">
        <f>((52.9/3600*E22/2)*1.13)/6</f>
        <v>4.0128078703703697E-2</v>
      </c>
      <c r="J25" s="37"/>
      <c r="K25" s="25">
        <v>0.04</v>
      </c>
      <c r="L25" s="57"/>
      <c r="M25" s="40">
        <v>0.04</v>
      </c>
      <c r="N25" s="57"/>
      <c r="O25" s="73"/>
      <c r="P25" s="76"/>
      <c r="Q25" s="73"/>
      <c r="R25" s="28"/>
      <c r="S25" s="73"/>
      <c r="T25" s="14" t="s">
        <v>164</v>
      </c>
      <c r="U25" s="73"/>
      <c r="V25" s="11" t="s">
        <v>29</v>
      </c>
      <c r="W25" s="73"/>
      <c r="X25" s="76"/>
      <c r="Y25" s="73"/>
      <c r="Z25" s="82"/>
      <c r="AA25" s="73"/>
      <c r="AB25" s="76"/>
    </row>
    <row r="26" spans="1:30" ht="18" customHeight="1">
      <c r="A26" s="3">
        <v>25</v>
      </c>
      <c r="B26" s="14" t="s">
        <v>155</v>
      </c>
      <c r="C26" s="73"/>
      <c r="D26" s="73"/>
      <c r="E26" s="73"/>
      <c r="F26" s="30" t="s">
        <v>21</v>
      </c>
      <c r="G26" s="11" t="s">
        <v>33</v>
      </c>
      <c r="H26" s="6" t="s">
        <v>166</v>
      </c>
      <c r="I26" s="23">
        <f>((52.9/3600*E22/2)*1.13)/6</f>
        <v>4.0128078703703697E-2</v>
      </c>
      <c r="J26" s="37"/>
      <c r="K26" s="25">
        <v>0.04</v>
      </c>
      <c r="L26" s="57"/>
      <c r="M26" s="40">
        <v>0.04</v>
      </c>
      <c r="N26" s="57"/>
      <c r="O26" s="73"/>
      <c r="P26" s="76"/>
      <c r="Q26" s="73"/>
      <c r="R26" s="28"/>
      <c r="S26" s="73"/>
      <c r="T26" s="14" t="s">
        <v>162</v>
      </c>
      <c r="U26" s="73"/>
      <c r="V26" s="11" t="s">
        <v>29</v>
      </c>
      <c r="W26" s="73"/>
      <c r="X26" s="76"/>
      <c r="Y26" s="73"/>
      <c r="Z26" s="82"/>
      <c r="AA26" s="73"/>
      <c r="AB26" s="76"/>
    </row>
    <row r="27" spans="1:30" ht="18" customHeight="1">
      <c r="A27" s="3">
        <v>26</v>
      </c>
      <c r="B27" s="14" t="s">
        <v>155</v>
      </c>
      <c r="C27" s="61"/>
      <c r="D27" s="61"/>
      <c r="E27" s="61"/>
      <c r="F27" s="30" t="s">
        <v>21</v>
      </c>
      <c r="G27" s="11" t="s">
        <v>34</v>
      </c>
      <c r="H27" s="6" t="s">
        <v>167</v>
      </c>
      <c r="I27" s="23">
        <f>((52.9/3600*E22/2)*1.13)/6</f>
        <v>4.0128078703703697E-2</v>
      </c>
      <c r="J27" s="37"/>
      <c r="K27" s="25">
        <v>0.04</v>
      </c>
      <c r="L27" s="57"/>
      <c r="M27" s="40">
        <v>0.04</v>
      </c>
      <c r="N27" s="57"/>
      <c r="O27" s="61"/>
      <c r="P27" s="63"/>
      <c r="Q27" s="61"/>
      <c r="R27" s="27"/>
      <c r="S27" s="61"/>
      <c r="T27" s="14" t="s">
        <v>164</v>
      </c>
      <c r="U27" s="61"/>
      <c r="V27" s="11" t="s">
        <v>29</v>
      </c>
      <c r="W27" s="61"/>
      <c r="X27" s="63"/>
      <c r="Y27" s="61"/>
      <c r="Z27" s="68"/>
      <c r="AA27" s="61"/>
      <c r="AB27" s="63"/>
    </row>
    <row r="28" spans="1:30" ht="18" customHeight="1">
      <c r="A28" s="3">
        <v>27</v>
      </c>
      <c r="B28" s="14" t="s">
        <v>168</v>
      </c>
      <c r="C28" s="11">
        <v>125</v>
      </c>
      <c r="D28" s="11">
        <v>2</v>
      </c>
      <c r="E28" s="11">
        <v>26</v>
      </c>
      <c r="F28" s="30" t="s">
        <v>21</v>
      </c>
      <c r="G28" s="11" t="s">
        <v>35</v>
      </c>
      <c r="H28" s="6" t="s">
        <v>169</v>
      </c>
      <c r="I28" s="23">
        <f>(57.3/3600*E28/D28)*1.13</f>
        <v>0.23381583333333331</v>
      </c>
      <c r="J28" s="37"/>
      <c r="K28" s="25">
        <v>0.23400000000000001</v>
      </c>
      <c r="L28" s="57"/>
      <c r="M28" s="40">
        <v>0.23400000000000001</v>
      </c>
      <c r="N28" s="57"/>
      <c r="O28" s="11">
        <v>1</v>
      </c>
      <c r="P28" s="35">
        <v>1</v>
      </c>
      <c r="Q28" s="11"/>
      <c r="R28" s="29"/>
      <c r="S28" s="34" t="s">
        <v>212</v>
      </c>
      <c r="T28" s="14" t="s">
        <v>170</v>
      </c>
      <c r="U28" s="11">
        <v>4.5</v>
      </c>
      <c r="V28" s="11" t="s">
        <v>36</v>
      </c>
      <c r="W28" s="11" t="s">
        <v>171</v>
      </c>
      <c r="X28" s="35"/>
      <c r="Y28" s="11" t="s">
        <v>172</v>
      </c>
      <c r="Z28" s="20">
        <v>44328</v>
      </c>
      <c r="AA28" s="11">
        <v>5000</v>
      </c>
      <c r="AB28" s="35"/>
      <c r="AC28" s="31">
        <f>3600/E28*D28*22</f>
        <v>6092.3076923076915</v>
      </c>
      <c r="AD28" s="32">
        <f t="shared" si="1"/>
        <v>5.9090909090909097E-2</v>
      </c>
    </row>
    <row r="29" spans="1:30" ht="18" customHeight="1">
      <c r="A29" s="3">
        <v>28</v>
      </c>
      <c r="B29" s="14" t="s">
        <v>173</v>
      </c>
      <c r="C29" s="11">
        <v>125</v>
      </c>
      <c r="D29" s="11">
        <v>2</v>
      </c>
      <c r="E29" s="11">
        <v>24</v>
      </c>
      <c r="F29" s="30" t="s">
        <v>21</v>
      </c>
      <c r="G29" s="11" t="s">
        <v>37</v>
      </c>
      <c r="H29" s="6" t="s">
        <v>174</v>
      </c>
      <c r="I29" s="23">
        <f>(57.3/3600*E29/D29)*1.13</f>
        <v>0.21582999999999999</v>
      </c>
      <c r="J29" s="37"/>
      <c r="K29" s="25">
        <v>0.216</v>
      </c>
      <c r="L29" s="57"/>
      <c r="M29" s="40">
        <v>0.216</v>
      </c>
      <c r="N29" s="57"/>
      <c r="O29" s="11">
        <v>1</v>
      </c>
      <c r="P29" s="35">
        <v>1</v>
      </c>
      <c r="Q29" s="11"/>
      <c r="R29" s="29"/>
      <c r="S29" s="34" t="s">
        <v>212</v>
      </c>
      <c r="T29" s="14" t="s">
        <v>175</v>
      </c>
      <c r="U29" s="11">
        <v>1.7</v>
      </c>
      <c r="V29" s="11" t="s">
        <v>38</v>
      </c>
      <c r="W29" s="11" t="s">
        <v>176</v>
      </c>
      <c r="X29" s="35"/>
      <c r="Y29" s="11" t="s">
        <v>177</v>
      </c>
      <c r="Z29" s="20">
        <v>44328</v>
      </c>
      <c r="AA29" s="11">
        <v>5000</v>
      </c>
      <c r="AB29" s="35"/>
      <c r="AC29" s="31">
        <f>3600/E29*D29*22</f>
        <v>6600</v>
      </c>
      <c r="AD29" s="32">
        <f t="shared" si="1"/>
        <v>5.4545454545454543E-2</v>
      </c>
    </row>
    <row r="30" spans="1:30" ht="18" customHeight="1">
      <c r="A30" s="3">
        <v>29</v>
      </c>
      <c r="B30" s="14" t="s">
        <v>178</v>
      </c>
      <c r="C30" s="60">
        <v>200</v>
      </c>
      <c r="D30" s="60">
        <v>4</v>
      </c>
      <c r="E30" s="60">
        <v>30</v>
      </c>
      <c r="F30" s="30" t="s">
        <v>199</v>
      </c>
      <c r="G30" s="11" t="s">
        <v>200</v>
      </c>
      <c r="H30" s="17" t="s">
        <v>180</v>
      </c>
      <c r="I30" s="23">
        <f>(72.8/3600*E30/D30)*1.13</f>
        <v>0.17138333333333333</v>
      </c>
      <c r="J30" s="37">
        <f>I30+AD30</f>
        <v>0.20547424242424242</v>
      </c>
      <c r="K30" s="25">
        <v>0.32300000000000001</v>
      </c>
      <c r="L30" s="57"/>
      <c r="M30" s="40"/>
      <c r="N30" s="57"/>
      <c r="O30" s="60">
        <v>5</v>
      </c>
      <c r="P30" s="58">
        <v>2</v>
      </c>
      <c r="Q30" s="60"/>
      <c r="R30" s="26"/>
      <c r="S30" s="60" t="s">
        <v>198</v>
      </c>
      <c r="T30" s="78" t="s">
        <v>181</v>
      </c>
      <c r="U30" s="60">
        <v>1.8</v>
      </c>
      <c r="V30" s="11" t="s">
        <v>40</v>
      </c>
      <c r="W30" s="60" t="s">
        <v>182</v>
      </c>
      <c r="X30" s="60" t="s">
        <v>202</v>
      </c>
      <c r="Y30" s="83" t="s">
        <v>183</v>
      </c>
      <c r="Z30" s="67"/>
      <c r="AA30" s="11">
        <v>5000</v>
      </c>
      <c r="AB30" s="62" t="s">
        <v>194</v>
      </c>
      <c r="AC30" s="31">
        <f>3600/E30*D30*22</f>
        <v>10560</v>
      </c>
      <c r="AD30" s="32">
        <f t="shared" ref="AD30" si="3">360/AC30</f>
        <v>3.4090909090909088E-2</v>
      </c>
    </row>
    <row r="31" spans="1:30" ht="18" customHeight="1">
      <c r="A31" s="3">
        <v>30</v>
      </c>
      <c r="B31" s="14" t="s">
        <v>178</v>
      </c>
      <c r="C31" s="73"/>
      <c r="D31" s="73"/>
      <c r="E31" s="73"/>
      <c r="F31" s="30" t="s">
        <v>179</v>
      </c>
      <c r="G31" s="11" t="s">
        <v>48</v>
      </c>
      <c r="H31" s="17" t="s">
        <v>184</v>
      </c>
      <c r="I31" s="23">
        <f>(72.8/3600*E30/D30)*1.13</f>
        <v>0.17138333333333333</v>
      </c>
      <c r="J31" s="24"/>
      <c r="K31" s="25">
        <v>0.32300000000000001</v>
      </c>
      <c r="L31" s="57"/>
      <c r="M31" s="40"/>
      <c r="N31" s="57"/>
      <c r="O31" s="73"/>
      <c r="P31" s="81"/>
      <c r="Q31" s="73"/>
      <c r="R31" s="28"/>
      <c r="S31" s="73"/>
      <c r="T31" s="79"/>
      <c r="U31" s="73"/>
      <c r="V31" s="11" t="s">
        <v>49</v>
      </c>
      <c r="W31" s="73"/>
      <c r="X31" s="73"/>
      <c r="Y31" s="83"/>
      <c r="Z31" s="82"/>
      <c r="AA31" s="11">
        <v>5000</v>
      </c>
      <c r="AB31" s="76"/>
    </row>
    <row r="32" spans="1:30" ht="18" customHeight="1">
      <c r="A32" s="3">
        <v>31</v>
      </c>
      <c r="B32" s="14" t="s">
        <v>178</v>
      </c>
      <c r="C32" s="73"/>
      <c r="D32" s="73"/>
      <c r="E32" s="73"/>
      <c r="F32" s="30" t="s">
        <v>179</v>
      </c>
      <c r="G32" s="11" t="s">
        <v>46</v>
      </c>
      <c r="H32" s="17" t="s">
        <v>185</v>
      </c>
      <c r="I32" s="23">
        <f>(72.8/3600*E30/D30)*1.13</f>
        <v>0.17138333333333333</v>
      </c>
      <c r="J32" s="24"/>
      <c r="K32" s="25">
        <v>0.32300000000000001</v>
      </c>
      <c r="L32" s="57"/>
      <c r="M32" s="40"/>
      <c r="N32" s="57"/>
      <c r="O32" s="73"/>
      <c r="P32" s="81"/>
      <c r="Q32" s="73"/>
      <c r="R32" s="28"/>
      <c r="S32" s="73"/>
      <c r="T32" s="79"/>
      <c r="U32" s="73"/>
      <c r="V32" s="11" t="s">
        <v>47</v>
      </c>
      <c r="W32" s="73"/>
      <c r="X32" s="73"/>
      <c r="Y32" s="83"/>
      <c r="Z32" s="82"/>
      <c r="AA32" s="11">
        <v>5000</v>
      </c>
      <c r="AB32" s="76"/>
    </row>
    <row r="33" spans="1:28" ht="18" customHeight="1">
      <c r="A33" s="3">
        <v>32</v>
      </c>
      <c r="B33" s="14" t="s">
        <v>178</v>
      </c>
      <c r="C33" s="73"/>
      <c r="D33" s="73"/>
      <c r="E33" s="73"/>
      <c r="F33" s="30" t="s">
        <v>179</v>
      </c>
      <c r="G33" s="11" t="s">
        <v>42</v>
      </c>
      <c r="H33" s="17" t="s">
        <v>186</v>
      </c>
      <c r="I33" s="23">
        <f>(72.8/3600*E30/D30)*1.13</f>
        <v>0.17138333333333333</v>
      </c>
      <c r="J33" s="24"/>
      <c r="K33" s="25">
        <v>0.32300000000000001</v>
      </c>
      <c r="L33" s="57"/>
      <c r="M33" s="40"/>
      <c r="N33" s="57"/>
      <c r="O33" s="73"/>
      <c r="P33" s="81"/>
      <c r="Q33" s="73"/>
      <c r="R33" s="28"/>
      <c r="S33" s="73"/>
      <c r="T33" s="79"/>
      <c r="U33" s="73"/>
      <c r="V33" s="11" t="s">
        <v>43</v>
      </c>
      <c r="W33" s="73"/>
      <c r="X33" s="73"/>
      <c r="Y33" s="83"/>
      <c r="Z33" s="82"/>
      <c r="AA33" s="11">
        <v>5000</v>
      </c>
      <c r="AB33" s="76"/>
    </row>
    <row r="34" spans="1:28" ht="18" customHeight="1">
      <c r="A34" s="3">
        <v>33</v>
      </c>
      <c r="B34" s="14" t="s">
        <v>178</v>
      </c>
      <c r="C34" s="73"/>
      <c r="D34" s="73"/>
      <c r="E34" s="73"/>
      <c r="F34" s="30" t="s">
        <v>179</v>
      </c>
      <c r="G34" s="11" t="s">
        <v>39</v>
      </c>
      <c r="H34" s="17" t="s">
        <v>187</v>
      </c>
      <c r="I34" s="23">
        <f>(72.8/3600*E30/D30)*1.13</f>
        <v>0.17138333333333333</v>
      </c>
      <c r="J34" s="24"/>
      <c r="K34" s="25">
        <v>0.32300000000000001</v>
      </c>
      <c r="L34" s="57"/>
      <c r="M34" s="40"/>
      <c r="N34" s="57"/>
      <c r="O34" s="73"/>
      <c r="P34" s="81"/>
      <c r="Q34" s="73"/>
      <c r="R34" s="28"/>
      <c r="S34" s="73"/>
      <c r="T34" s="79"/>
      <c r="U34" s="73"/>
      <c r="V34" s="11" t="s">
        <v>41</v>
      </c>
      <c r="W34" s="73"/>
      <c r="X34" s="73"/>
      <c r="Y34" s="83"/>
      <c r="Z34" s="82"/>
      <c r="AA34" s="11">
        <v>5000</v>
      </c>
      <c r="AB34" s="76"/>
    </row>
    <row r="35" spans="1:28" ht="18" customHeight="1">
      <c r="A35" s="3">
        <v>34</v>
      </c>
      <c r="B35" s="14" t="s">
        <v>178</v>
      </c>
      <c r="C35" s="61"/>
      <c r="D35" s="61"/>
      <c r="E35" s="61"/>
      <c r="F35" s="30" t="s">
        <v>179</v>
      </c>
      <c r="G35" s="11" t="s">
        <v>44</v>
      </c>
      <c r="H35" s="17" t="s">
        <v>188</v>
      </c>
      <c r="I35" s="23">
        <f>(72.8/3600*E30/D30)*1.13</f>
        <v>0.17138333333333333</v>
      </c>
      <c r="J35" s="23"/>
      <c r="K35" s="25">
        <v>0.32300000000000001</v>
      </c>
      <c r="L35" s="57"/>
      <c r="M35" s="40"/>
      <c r="N35" s="77"/>
      <c r="O35" s="61"/>
      <c r="P35" s="59"/>
      <c r="Q35" s="61"/>
      <c r="R35" s="27"/>
      <c r="S35" s="61"/>
      <c r="T35" s="80"/>
      <c r="U35" s="61"/>
      <c r="V35" s="11" t="s">
        <v>45</v>
      </c>
      <c r="W35" s="61"/>
      <c r="X35" s="61"/>
      <c r="Y35" s="83"/>
      <c r="Z35" s="68"/>
      <c r="AA35" s="11">
        <v>5000</v>
      </c>
      <c r="AB35" s="63"/>
    </row>
    <row r="36" spans="1:28" ht="18" customHeight="1">
      <c r="M36" s="39"/>
    </row>
    <row r="37" spans="1:28" ht="18" customHeight="1"/>
    <row r="38" spans="1:28" ht="18" customHeight="1"/>
    <row r="39" spans="1:28" ht="18" customHeight="1"/>
    <row r="40" spans="1:28" ht="18" customHeight="1"/>
    <row r="41" spans="1:28" ht="18" customHeight="1"/>
    <row r="42" spans="1:28" ht="18" customHeight="1"/>
    <row r="43" spans="1:28" ht="18" customHeight="1"/>
    <row r="44" spans="1:28" ht="18" customHeight="1"/>
    <row r="45" spans="1:28" ht="18" customHeight="1"/>
    <row r="46" spans="1:28" ht="18" customHeight="1"/>
    <row r="47" spans="1:28" ht="18" customHeight="1"/>
    <row r="48" spans="1:28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  <row r="80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</sheetData>
  <mergeCells count="76">
    <mergeCell ref="Y14:Y15"/>
    <mergeCell ref="Y7:Y8"/>
    <mergeCell ref="P3:P4"/>
    <mergeCell ref="W30:W35"/>
    <mergeCell ref="O30:O35"/>
    <mergeCell ref="Q30:Q35"/>
    <mergeCell ref="S30:S35"/>
    <mergeCell ref="Q22:Q27"/>
    <mergeCell ref="S22:S27"/>
    <mergeCell ref="O22:O27"/>
    <mergeCell ref="S2:S4"/>
    <mergeCell ref="Z30:Z35"/>
    <mergeCell ref="AB30:AB35"/>
    <mergeCell ref="AB22:AB27"/>
    <mergeCell ref="X22:X27"/>
    <mergeCell ref="Y22:Y27"/>
    <mergeCell ref="Z22:Z27"/>
    <mergeCell ref="AA22:AA27"/>
    <mergeCell ref="X30:X35"/>
    <mergeCell ref="Y30:Y35"/>
    <mergeCell ref="D30:D35"/>
    <mergeCell ref="E30:E35"/>
    <mergeCell ref="T30:T35"/>
    <mergeCell ref="U30:U35"/>
    <mergeCell ref="P30:P35"/>
    <mergeCell ref="Z14:Z15"/>
    <mergeCell ref="AA14:AA15"/>
    <mergeCell ref="C22:C27"/>
    <mergeCell ref="D22:D27"/>
    <mergeCell ref="E22:E27"/>
    <mergeCell ref="U22:U27"/>
    <mergeCell ref="W22:W27"/>
    <mergeCell ref="W14:W15"/>
    <mergeCell ref="O14:O15"/>
    <mergeCell ref="Q14:Q15"/>
    <mergeCell ref="S14:S15"/>
    <mergeCell ref="X14:X15"/>
    <mergeCell ref="S17:S18"/>
    <mergeCell ref="P22:P27"/>
    <mergeCell ref="N2:N35"/>
    <mergeCell ref="C30:C35"/>
    <mergeCell ref="AB10:AB11"/>
    <mergeCell ref="W12:W13"/>
    <mergeCell ref="O12:O13"/>
    <mergeCell ref="Q12:Q13"/>
    <mergeCell ref="S12:S13"/>
    <mergeCell ref="X12:X13"/>
    <mergeCell ref="Y12:Y13"/>
    <mergeCell ref="Z12:Z13"/>
    <mergeCell ref="AA12:AA13"/>
    <mergeCell ref="AB12:AB13"/>
    <mergeCell ref="Z7:Z8"/>
    <mergeCell ref="AA7:AA8"/>
    <mergeCell ref="AB7:AB8"/>
    <mergeCell ref="W10:W11"/>
    <mergeCell ref="O10:O11"/>
    <mergeCell ref="Q10:Q11"/>
    <mergeCell ref="S10:S11"/>
    <mergeCell ref="X10:X11"/>
    <mergeCell ref="Y10:Y11"/>
    <mergeCell ref="Z10:Z11"/>
    <mergeCell ref="W7:W8"/>
    <mergeCell ref="O7:O8"/>
    <mergeCell ref="Q7:Q8"/>
    <mergeCell ref="S7:S8"/>
    <mergeCell ref="X7:X8"/>
    <mergeCell ref="AA10:AA11"/>
    <mergeCell ref="K1:L1"/>
    <mergeCell ref="L2:L35"/>
    <mergeCell ref="P7:P8"/>
    <mergeCell ref="P10:P11"/>
    <mergeCell ref="P12:P13"/>
    <mergeCell ref="P14:P15"/>
    <mergeCell ref="P17:P18"/>
    <mergeCell ref="K12:K13"/>
    <mergeCell ref="M1:N1"/>
  </mergeCells>
  <phoneticPr fontId="2" type="noConversion"/>
  <conditionalFormatting sqref="H30">
    <cfRule type="duplicateValues" dxfId="33" priority="29"/>
    <cfRule type="duplicateValues" dxfId="32" priority="30"/>
    <cfRule type="duplicateValues" dxfId="31" priority="31"/>
    <cfRule type="duplicateValues" dxfId="30" priority="32"/>
    <cfRule type="duplicateValues" dxfId="29" priority="33"/>
  </conditionalFormatting>
  <conditionalFormatting sqref="H34">
    <cfRule type="duplicateValues" dxfId="28" priority="24"/>
    <cfRule type="duplicateValues" dxfId="27" priority="25"/>
    <cfRule type="duplicateValues" dxfId="26" priority="26"/>
    <cfRule type="duplicateValues" dxfId="25" priority="27"/>
    <cfRule type="duplicateValues" dxfId="24" priority="28"/>
  </conditionalFormatting>
  <conditionalFormatting sqref="H35">
    <cfRule type="duplicateValues" dxfId="23" priority="19"/>
    <cfRule type="duplicateValues" dxfId="22" priority="20"/>
    <cfRule type="duplicateValues" dxfId="21" priority="21"/>
    <cfRule type="duplicateValues" dxfId="20" priority="22"/>
    <cfRule type="duplicateValues" dxfId="19" priority="23"/>
  </conditionalFormatting>
  <conditionalFormatting sqref="H31">
    <cfRule type="duplicateValues" dxfId="18" priority="14"/>
    <cfRule type="duplicateValues" dxfId="17" priority="15"/>
    <cfRule type="duplicateValues" dxfId="16" priority="16"/>
    <cfRule type="duplicateValues" dxfId="15" priority="17"/>
    <cfRule type="duplicateValues" dxfId="14" priority="18"/>
  </conditionalFormatting>
  <conditionalFormatting sqref="H31">
    <cfRule type="duplicateValues" dxfId="13" priority="13"/>
  </conditionalFormatting>
  <conditionalFormatting sqref="H32">
    <cfRule type="duplicateValues" dxfId="12" priority="7"/>
    <cfRule type="duplicateValues" dxfId="11" priority="8"/>
    <cfRule type="duplicateValues" dxfId="10" priority="9"/>
    <cfRule type="duplicateValues" dxfId="9" priority="10"/>
    <cfRule type="duplicateValues" dxfId="8" priority="11"/>
  </conditionalFormatting>
  <conditionalFormatting sqref="H32">
    <cfRule type="duplicateValues" dxfId="7" priority="12"/>
  </conditionalFormatting>
  <conditionalFormatting sqref="H33">
    <cfRule type="duplicateValues" dxfId="6" priority="1"/>
    <cfRule type="duplicateValues" dxfId="5" priority="2"/>
    <cfRule type="duplicateValues" dxfId="4" priority="3"/>
    <cfRule type="duplicateValues" dxfId="3" priority="4"/>
    <cfRule type="duplicateValues" dxfId="2" priority="5"/>
  </conditionalFormatting>
  <conditionalFormatting sqref="H33">
    <cfRule type="duplicateValues" dxfId="1" priority="6"/>
  </conditionalFormatting>
  <conditionalFormatting sqref="H30 H34:H35">
    <cfRule type="duplicateValues" dxfId="0" priority="34"/>
  </conditionalFormatting>
  <pageMargins left="0.7" right="0.7" top="0.75" bottom="0.75" header="0.3" footer="0.3"/>
  <pageSetup paperSize="9" orientation="portrait" horizontalDpi="180" verticalDpi="18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57" sqref="E57"/>
    </sheetView>
  </sheetViews>
  <sheetFormatPr defaultRowHeight="14.25"/>
  <sheetData/>
  <phoneticPr fontId="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2" workbookViewId="0">
      <selection activeCell="H123" sqref="H123:H124"/>
    </sheetView>
  </sheetViews>
  <sheetFormatPr defaultRowHeight="14.25"/>
  <sheetData/>
  <phoneticPr fontId="2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sheetData/>
  <phoneticPr fontId="2" type="noConversion"/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5.12</vt:lpstr>
      <vt:lpstr>核价邮件</vt:lpstr>
      <vt:lpstr>梅庄回复</vt:lpstr>
      <vt:lpstr>宝隆回复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2021-06-03T11:02:30Z</dcterms:modified>
</cp:coreProperties>
</file>