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4050" tabRatio="781"/>
  </bookViews>
  <sheets>
    <sheet name="0413" sheetId="7" r:id="rId1"/>
    <sheet name="山圣回复" sheetId="11" r:id="rId2"/>
    <sheet name="梅庄回复" sheetId="10" r:id="rId3"/>
    <sheet name="鑫厦回复" sheetId="9" r:id="rId4"/>
    <sheet name="臻泽回复" sheetId="8" r:id="rId5"/>
  </sheets>
  <calcPr calcId="162913"/>
</workbook>
</file>

<file path=xl/calcChain.xml><?xml version="1.0" encoding="utf-8"?>
<calcChain xmlns="http://schemas.openxmlformats.org/spreadsheetml/2006/main">
  <c r="I2" i="7" l="1"/>
  <c r="AB2" i="7"/>
  <c r="AC2" i="7"/>
  <c r="AD2" i="7"/>
  <c r="I3" i="7"/>
  <c r="AB3" i="7"/>
  <c r="AD3" i="7" s="1"/>
  <c r="J3" i="7" s="1"/>
  <c r="AC3" i="7"/>
  <c r="I4" i="7"/>
  <c r="AB4" i="7"/>
  <c r="AC4" i="7" s="1"/>
  <c r="I5" i="7"/>
  <c r="AB5" i="7"/>
  <c r="AC5" i="7" s="1"/>
  <c r="I6" i="7"/>
  <c r="AB6" i="7"/>
  <c r="AC6" i="7"/>
  <c r="I7" i="7"/>
  <c r="AB7" i="7"/>
  <c r="AC7" i="7" s="1"/>
  <c r="I8" i="7"/>
  <c r="AB8" i="7"/>
  <c r="AC8" i="7"/>
  <c r="I9" i="7"/>
  <c r="AB9" i="7"/>
  <c r="AD9" i="7" s="1"/>
  <c r="AC9" i="7"/>
  <c r="J9" i="7" l="1"/>
  <c r="J2" i="7"/>
  <c r="AD4" i="7"/>
  <c r="J4" i="7" s="1"/>
  <c r="AB12" i="7"/>
  <c r="AC12" i="7" s="1"/>
  <c r="AB10" i="7"/>
  <c r="AC10" i="7" s="1"/>
  <c r="AB11" i="7"/>
  <c r="AC11" i="7" s="1"/>
  <c r="I12" i="7" l="1"/>
  <c r="I11" i="7" l="1"/>
  <c r="I10" i="7"/>
</calcChain>
</file>

<file path=xl/comments1.xml><?xml version="1.0" encoding="utf-8"?>
<comments xmlns="http://schemas.openxmlformats.org/spreadsheetml/2006/main">
  <authors>
    <author>作者</author>
  </authors>
  <commentList>
    <comment ref="I10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经请示确认0.778已含入装弹片费用21.5.25</t>
        </r>
      </text>
    </comment>
  </commentList>
</comments>
</file>

<file path=xl/sharedStrings.xml><?xml version="1.0" encoding="utf-8"?>
<sst xmlns="http://schemas.openxmlformats.org/spreadsheetml/2006/main" count="161" uniqueCount="121">
  <si>
    <t>序号</t>
    <phoneticPr fontId="2" type="noConversion"/>
  </si>
  <si>
    <t>模號</t>
    <phoneticPr fontId="4" type="noConversion"/>
  </si>
  <si>
    <t>穴數</t>
    <phoneticPr fontId="4" type="noConversion"/>
  </si>
  <si>
    <t>噸位</t>
    <phoneticPr fontId="4" type="noConversion"/>
  </si>
  <si>
    <t>週期</t>
    <phoneticPr fontId="4" type="noConversion"/>
  </si>
  <si>
    <t>機種</t>
    <phoneticPr fontId="4" type="noConversion"/>
  </si>
  <si>
    <t>品名</t>
  </si>
  <si>
    <t>品號</t>
  </si>
  <si>
    <t>產品單重(G)</t>
    <phoneticPr fontId="4" type="noConversion"/>
  </si>
  <si>
    <t>水口單重(G)</t>
    <phoneticPr fontId="4" type="noConversion"/>
  </si>
  <si>
    <t>材料</t>
    <phoneticPr fontId="4" type="noConversion"/>
  </si>
  <si>
    <t>模具尺寸</t>
    <phoneticPr fontId="4" type="noConversion"/>
  </si>
  <si>
    <t>标准用人</t>
    <phoneticPr fontId="2" type="noConversion"/>
  </si>
  <si>
    <t>测量专用治具</t>
    <phoneticPr fontId="2" type="noConversion"/>
  </si>
  <si>
    <t>模具可外发时间</t>
    <phoneticPr fontId="2" type="noConversion"/>
  </si>
  <si>
    <t>Forecast /月</t>
    <phoneticPr fontId="2" type="noConversion"/>
  </si>
  <si>
    <t>备注</t>
    <phoneticPr fontId="4" type="noConversion"/>
  </si>
  <si>
    <t>无</t>
    <phoneticPr fontId="2" type="noConversion"/>
  </si>
  <si>
    <t>USB_HOUSING</t>
  </si>
  <si>
    <t>R1.5</t>
    <phoneticPr fontId="2" type="noConversion"/>
  </si>
  <si>
    <t>CAP</t>
  </si>
  <si>
    <t>PC_SABIC_945-60872透明黑</t>
  </si>
  <si>
    <t>ABS/CHIMEI/PA758-91059/TRANSPARENT_BLACK</t>
  </si>
  <si>
    <t>HDMI_HOUSING</t>
  </si>
  <si>
    <t>3.27</t>
    <phoneticPr fontId="2" type="noConversion"/>
  </si>
  <si>
    <t>3.90</t>
    <phoneticPr fontId="2" type="noConversion"/>
  </si>
  <si>
    <t>3.95</t>
    <phoneticPr fontId="2" type="noConversion"/>
  </si>
  <si>
    <t>本体</t>
    <phoneticPr fontId="2" type="noConversion"/>
  </si>
  <si>
    <t>PC/SABIC/141R-701/BLACK</t>
  </si>
  <si>
    <t>7.30</t>
    <phoneticPr fontId="2" type="noConversion"/>
  </si>
  <si>
    <t>PC/SABIC/945/WHITE</t>
  </si>
  <si>
    <t>EW_7438ZPN</t>
  </si>
  <si>
    <t>中框</t>
  </si>
  <si>
    <t>按键</t>
  </si>
  <si>
    <t>237225010102A</t>
    <phoneticPr fontId="2" type="noConversion"/>
  </si>
  <si>
    <t>上盖</t>
  </si>
  <si>
    <t>TOP_COVER</t>
  </si>
  <si>
    <t>EW_7438ZPN</t>
    <phoneticPr fontId="2" type="noConversion"/>
  </si>
  <si>
    <t>7.95</t>
    <phoneticPr fontId="2" type="noConversion"/>
  </si>
  <si>
    <t>2.75</t>
    <phoneticPr fontId="2" type="noConversion"/>
  </si>
  <si>
    <t>22.70</t>
    <phoneticPr fontId="2" type="noConversion"/>
  </si>
  <si>
    <t>EW-7439LRC</t>
    <phoneticPr fontId="2" type="noConversion"/>
  </si>
  <si>
    <t>22.97</t>
    <phoneticPr fontId="2" type="noConversion"/>
  </si>
  <si>
    <t>29.55</t>
    <phoneticPr fontId="2" type="noConversion"/>
  </si>
  <si>
    <t>BOTTON COVER</t>
    <phoneticPr fontId="2" type="noConversion"/>
  </si>
  <si>
    <t>TOP_CASE</t>
    <phoneticPr fontId="2" type="noConversion"/>
  </si>
  <si>
    <t>IO_DATA_7439IRC</t>
    <phoneticPr fontId="2" type="noConversion"/>
  </si>
  <si>
    <t>18.0</t>
    <phoneticPr fontId="2" type="noConversion"/>
  </si>
  <si>
    <t>PC/SABIC/945/COOL_GRAY_6C</t>
  </si>
  <si>
    <t>105232003003A</t>
    <phoneticPr fontId="2" type="noConversion"/>
  </si>
  <si>
    <t>237225012801A</t>
    <phoneticPr fontId="2" type="noConversion"/>
  </si>
  <si>
    <t>135242061003A</t>
    <phoneticPr fontId="2" type="noConversion"/>
  </si>
  <si>
    <t>600X500X515.9</t>
  </si>
  <si>
    <t>600X400X481</t>
  </si>
  <si>
    <t>600X500X516</t>
  </si>
  <si>
    <t>400*350*406</t>
  </si>
  <si>
    <t>300*300*306</t>
  </si>
  <si>
    <t>400*420*471</t>
  </si>
  <si>
    <t>250*280*321</t>
  </si>
  <si>
    <t>400X350X411</t>
  </si>
  <si>
    <t>400X350X401</t>
  </si>
  <si>
    <t>350*400*401</t>
  </si>
  <si>
    <t>无</t>
    <phoneticPr fontId="2" type="noConversion"/>
  </si>
  <si>
    <t>FX-225-005</t>
    <phoneticPr fontId="2" type="noConversion"/>
  </si>
  <si>
    <t>FX-225-004/FX-225-006</t>
    <phoneticPr fontId="2" type="noConversion"/>
  </si>
  <si>
    <t>FX-225-004</t>
    <phoneticPr fontId="2" type="noConversion"/>
  </si>
  <si>
    <t>FX-242-002</t>
    <phoneticPr fontId="2" type="noConversion"/>
  </si>
  <si>
    <t>无</t>
    <phoneticPr fontId="2" type="noConversion"/>
  </si>
  <si>
    <t>FX-259-002</t>
    <phoneticPr fontId="2" type="noConversion"/>
  </si>
  <si>
    <t>1+1+1</t>
    <phoneticPr fontId="2" type="noConversion"/>
  </si>
  <si>
    <t>NIGIRI</t>
    <phoneticPr fontId="2" type="noConversion"/>
  </si>
  <si>
    <t>上盖/下盖/电池盖遮喷治具</t>
    <phoneticPr fontId="2" type="noConversion"/>
  </si>
  <si>
    <t>64.84
225.75
10.74</t>
    <phoneticPr fontId="2" type="noConversion"/>
  </si>
  <si>
    <t>ABS/TAIRILAC/AG15A1/TITAN_GRA_FR3002[R1]</t>
    <phoneticPr fontId="2" type="noConversion"/>
  </si>
  <si>
    <t>700*600*536</t>
  </si>
  <si>
    <t>205232013601A</t>
    <phoneticPr fontId="2" type="noConversion"/>
  </si>
  <si>
    <t>205232013702A</t>
    <phoneticPr fontId="2" type="noConversion"/>
  </si>
  <si>
    <t>230296011301B</t>
    <phoneticPr fontId="2" type="noConversion"/>
  </si>
  <si>
    <t>237225010301A</t>
    <phoneticPr fontId="2" type="noConversion"/>
  </si>
  <si>
    <t>235242012501A</t>
    <phoneticPr fontId="2" type="noConversion"/>
  </si>
  <si>
    <t>237259010101A</t>
    <phoneticPr fontId="2" type="noConversion"/>
  </si>
  <si>
    <t>40000100165D
40000100166F
40000100167</t>
    <phoneticPr fontId="2" type="noConversion"/>
  </si>
  <si>
    <t>EW-7822AUC</t>
    <phoneticPr fontId="2" type="noConversion"/>
  </si>
  <si>
    <t>山圣</t>
    <phoneticPr fontId="2" type="noConversion"/>
  </si>
  <si>
    <t>梅庄</t>
    <phoneticPr fontId="2" type="noConversion"/>
  </si>
  <si>
    <t>臻泽</t>
    <phoneticPr fontId="2" type="noConversion"/>
  </si>
  <si>
    <t>0.623(如为1个人可接）</t>
    <phoneticPr fontId="2" type="noConversion"/>
  </si>
  <si>
    <t>0.209
(如为1个人可接）</t>
    <phoneticPr fontId="2" type="noConversion"/>
  </si>
  <si>
    <t>0.218
(如为1个人可接）</t>
    <phoneticPr fontId="2" type="noConversion"/>
  </si>
  <si>
    <t>0.643
(如为1个人可接）</t>
    <phoneticPr fontId="2" type="noConversion"/>
  </si>
  <si>
    <t>0.461
(如为1个人可接）</t>
    <phoneticPr fontId="2" type="noConversion"/>
  </si>
  <si>
    <t>0.778
(如为1个人可接）</t>
    <phoneticPr fontId="2" type="noConversion"/>
  </si>
  <si>
    <t>0.584
(如为1个人可接）</t>
    <phoneticPr fontId="2" type="noConversion"/>
  </si>
  <si>
    <t>鑫厦</t>
    <phoneticPr fontId="2" type="noConversion"/>
  </si>
  <si>
    <t>0.421
增加2个人工费用按顶钧核定人工费合计</t>
    <phoneticPr fontId="2" type="noConversion"/>
  </si>
  <si>
    <t>0.223
增加1个人工费用按顶钧核定人工费合计</t>
    <phoneticPr fontId="2" type="noConversion"/>
  </si>
  <si>
    <t>0.315
增加2个人工费用按顶钧核定人工费合计</t>
    <phoneticPr fontId="2" type="noConversion"/>
  </si>
  <si>
    <t>0.41
已含人工费</t>
    <phoneticPr fontId="2" type="noConversion"/>
  </si>
  <si>
    <t>寶隆無法接</t>
    <phoneticPr fontId="2" type="noConversion"/>
  </si>
  <si>
    <t>PC白色。目前机台没有专用螺杆</t>
    <phoneticPr fontId="2" type="noConversion"/>
  </si>
  <si>
    <t>模具结构很复杂。16个滑块。操作不当会坏模
维修成本和时间巨大</t>
    <phoneticPr fontId="2" type="noConversion"/>
  </si>
  <si>
    <t>無機台</t>
    <phoneticPr fontId="2" type="noConversion"/>
  </si>
  <si>
    <t>顶钧含税价13%</t>
    <phoneticPr fontId="2" type="noConversion"/>
  </si>
  <si>
    <t>实际用人</t>
    <phoneticPr fontId="2" type="noConversion"/>
  </si>
  <si>
    <r>
      <rPr>
        <sz val="12"/>
        <color rgb="FFFF0000"/>
        <rFont val="宋体"/>
        <family val="3"/>
        <charset val="134"/>
      </rPr>
      <t>鑫厦</t>
    </r>
    <r>
      <rPr>
        <sz val="12"/>
        <color theme="1"/>
        <rFont val="宋体"/>
        <family val="3"/>
        <charset val="134"/>
      </rPr>
      <t>&amp;梅庄</t>
    </r>
    <phoneticPr fontId="2" type="noConversion"/>
  </si>
  <si>
    <t>切水口治具一台，机械手治具一个</t>
    <phoneticPr fontId="2" type="noConversion"/>
  </si>
  <si>
    <t>贴保护膜治具一台</t>
    <phoneticPr fontId="2" type="noConversion"/>
  </si>
  <si>
    <r>
      <rPr>
        <sz val="12"/>
        <color rgb="FFFF0000"/>
        <rFont val="宋体"/>
        <family val="3"/>
        <charset val="134"/>
      </rPr>
      <t>鑫厦</t>
    </r>
    <r>
      <rPr>
        <sz val="12"/>
        <color theme="1"/>
        <rFont val="宋体"/>
        <family val="3"/>
        <charset val="134"/>
      </rPr>
      <t>&amp;梅庄</t>
    </r>
    <phoneticPr fontId="2" type="noConversion"/>
  </si>
  <si>
    <t>委外廠商</t>
    <phoneticPr fontId="2" type="noConversion"/>
  </si>
  <si>
    <t>生产需用专用治具及设备</t>
    <phoneticPr fontId="2" type="noConversion"/>
  </si>
  <si>
    <t>/</t>
    <phoneticPr fontId="2" type="noConversion"/>
  </si>
  <si>
    <t>加人價格(含稅)</t>
    <phoneticPr fontId="2" type="noConversion"/>
  </si>
  <si>
    <t>無法報價</t>
    <phoneticPr fontId="2" type="noConversion"/>
  </si>
  <si>
    <t>頂勤</t>
    <phoneticPr fontId="2" type="noConversion"/>
  </si>
  <si>
    <t>0.55
已含人工费2人</t>
    <phoneticPr fontId="2" type="noConversion"/>
  </si>
  <si>
    <t>寶隆</t>
    <phoneticPr fontId="2" type="noConversion"/>
  </si>
  <si>
    <t>梅庄試做</t>
    <phoneticPr fontId="2" type="noConversion"/>
  </si>
  <si>
    <t>0.265
已含人工费</t>
    <phoneticPr fontId="2" type="noConversion"/>
  </si>
  <si>
    <t>增加人工后0.723</t>
    <phoneticPr fontId="2" type="noConversion"/>
  </si>
  <si>
    <t>增加人工后0.762</t>
    <phoneticPr fontId="2" type="noConversion"/>
  </si>
  <si>
    <t>需装2个弹片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</si>
</sst>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0_);[Red]\(0\)"/>
    <numFmt numFmtId="177" formatCode="[$￥-804]#,##0.0"/>
    <numFmt numFmtId="178" formatCode="0.00;[Red]0.00"/>
    <numFmt numFmtId="179" formatCode="m&quot;月&quot;d&quot;日&quot;;@"/>
    <numFmt numFmtId="180" formatCode="0_ ;[Red]\-0\ "/>
    <numFmt numFmtId="181" formatCode="&quot; &quot;[$EUR]* #,##0.00&quot; &quot;;&quot; &quot;[$EUR]* \(#,##0.00\);&quot; &quot;[$EUR]* &quot;-&quot;??&quot; &quot;"/>
    <numFmt numFmtId="182" formatCode="[$-409]yyyy/m/d\ h:mm\ AM/PM;@"/>
    <numFmt numFmtId="183" formatCode="0.000_);[Red]\(0.000\)"/>
    <numFmt numFmtId="184" formatCode="0.000"/>
    <numFmt numFmtId="185" formatCode="0.00_);[Red]\(0.00\)"/>
    <numFmt numFmtId="186" formatCode="0.00_ "/>
  </numFmts>
  <fonts count="15">
    <font>
      <sz val="11"/>
      <color theme="1"/>
      <name val="宋体"/>
      <family val="2"/>
      <scheme val="minor"/>
    </font>
    <font>
      <sz val="10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color indexed="8"/>
      <name val="宋体"/>
      <family val="3"/>
      <charset val="136"/>
    </font>
    <font>
      <sz val="9"/>
      <name val="宋体"/>
      <family val="2"/>
      <charset val="136"/>
      <scheme val="minor"/>
    </font>
    <font>
      <sz val="12"/>
      <color theme="1"/>
      <name val="宋体"/>
      <family val="3"/>
      <charset val="134"/>
    </font>
    <font>
      <sz val="10"/>
      <color indexed="8"/>
      <name val="MS Sans Serif"/>
      <family val="2"/>
    </font>
    <font>
      <sz val="12"/>
      <color indexed="8"/>
      <name val="新細明體"/>
      <family val="1"/>
      <charset val="136"/>
    </font>
    <font>
      <sz val="12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name val="新細明體"/>
      <family val="22"/>
      <charset val="134"/>
    </font>
    <font>
      <sz val="9"/>
      <color theme="1"/>
      <name val="宋体"/>
      <family val="3"/>
      <charset val="134"/>
    </font>
    <font>
      <sz val="12"/>
      <color rgb="FFFF0000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77" fontId="3" fillId="0" borderId="0">
      <alignment vertical="center"/>
    </xf>
    <xf numFmtId="177" fontId="6" fillId="0" borderId="0"/>
    <xf numFmtId="177" fontId="7" fillId="0" borderId="0">
      <alignment vertical="center"/>
    </xf>
    <xf numFmtId="177" fontId="7" fillId="0" borderId="0">
      <alignment vertical="center"/>
    </xf>
    <xf numFmtId="181" fontId="8" fillId="0" borderId="0">
      <alignment vertical="center"/>
    </xf>
    <xf numFmtId="182" fontId="8" fillId="0" borderId="0">
      <alignment vertical="center"/>
    </xf>
  </cellStyleXfs>
  <cellXfs count="48">
    <xf numFmtId="0" fontId="0" fillId="0" borderId="0" xfId="0"/>
    <xf numFmtId="176" fontId="5" fillId="0" borderId="1" xfId="0" applyNumberFormat="1" applyFont="1" applyFill="1" applyBorder="1" applyAlignment="1">
      <alignment horizontal="center" vertical="center"/>
    </xf>
    <xf numFmtId="176" fontId="8" fillId="0" borderId="1" xfId="2" applyNumberFormat="1" applyFont="1" applyFill="1" applyBorder="1" applyAlignment="1">
      <alignment horizontal="center" vertical="center" shrinkToFit="1"/>
    </xf>
    <xf numFmtId="180" fontId="8" fillId="0" borderId="1" xfId="4" applyNumberFormat="1" applyFont="1" applyFill="1" applyBorder="1" applyAlignment="1">
      <alignment horizontal="center" vertical="center" shrinkToFit="1"/>
    </xf>
    <xf numFmtId="180" fontId="8" fillId="0" borderId="1" xfId="2" applyNumberFormat="1" applyFont="1" applyFill="1" applyBorder="1" applyAlignment="1">
      <alignment horizontal="center" vertical="center" shrinkToFit="1"/>
    </xf>
    <xf numFmtId="49" fontId="9" fillId="0" borderId="1" xfId="1" applyNumberFormat="1" applyFont="1" applyFill="1" applyBorder="1" applyAlignment="1">
      <alignment horizontal="center" vertical="center" wrapText="1"/>
    </xf>
    <xf numFmtId="176" fontId="9" fillId="0" borderId="1" xfId="1" applyNumberFormat="1" applyFont="1" applyFill="1" applyBorder="1" applyAlignment="1">
      <alignment horizontal="center" vertical="center" wrapText="1"/>
    </xf>
    <xf numFmtId="178" fontId="9" fillId="0" borderId="1" xfId="1" applyNumberFormat="1" applyFont="1" applyFill="1" applyBorder="1" applyAlignment="1">
      <alignment horizontal="center" vertical="center" wrapText="1"/>
    </xf>
    <xf numFmtId="179" fontId="9" fillId="0" borderId="1" xfId="1" applyNumberFormat="1" applyFont="1" applyFill="1" applyBorder="1" applyAlignment="1">
      <alignment horizontal="center" vertical="center" wrapText="1"/>
    </xf>
    <xf numFmtId="180" fontId="8" fillId="0" borderId="1" xfId="4" applyNumberFormat="1" applyFont="1" applyFill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 shrinkToFit="1"/>
    </xf>
    <xf numFmtId="176" fontId="8" fillId="0" borderId="1" xfId="3" applyNumberFormat="1" applyFont="1" applyFill="1" applyBorder="1" applyAlignment="1">
      <alignment horizontal="center" vertical="center" shrinkToFit="1"/>
    </xf>
    <xf numFmtId="49" fontId="8" fillId="0" borderId="1" xfId="4" applyNumberFormat="1" applyFont="1" applyFill="1" applyBorder="1" applyAlignment="1">
      <alignment horizontal="center" vertical="center" shrinkToFit="1"/>
    </xf>
    <xf numFmtId="49" fontId="8" fillId="0" borderId="1" xfId="4" applyNumberFormat="1" applyFont="1" applyFill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center" vertical="center" wrapText="1" shrinkToFit="1"/>
    </xf>
    <xf numFmtId="0" fontId="5" fillId="0" borderId="0" xfId="0" applyFont="1" applyAlignment="1">
      <alignment horizontal="center" vertical="center"/>
    </xf>
    <xf numFmtId="176" fontId="8" fillId="0" borderId="1" xfId="5" applyNumberFormat="1" applyFont="1" applyFill="1" applyBorder="1" applyAlignment="1">
      <alignment horizontal="center" vertical="center" shrinkToFit="1"/>
    </xf>
    <xf numFmtId="176" fontId="5" fillId="0" borderId="1" xfId="0" applyNumberFormat="1" applyFont="1" applyFill="1" applyBorder="1" applyAlignment="1">
      <alignment horizontal="center" vertical="center" shrinkToFit="1"/>
    </xf>
    <xf numFmtId="181" fontId="8" fillId="0" borderId="1" xfId="0" applyNumberFormat="1" applyFont="1" applyFill="1" applyBorder="1" applyAlignment="1">
      <alignment horizontal="center" vertical="center" wrapText="1" shrinkToFit="1"/>
    </xf>
    <xf numFmtId="181" fontId="8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49" fontId="5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 shrinkToFit="1"/>
    </xf>
    <xf numFmtId="49" fontId="5" fillId="0" borderId="1" xfId="0" applyNumberFormat="1" applyFont="1" applyBorder="1" applyAlignment="1">
      <alignment horizontal="center" vertical="center" shrinkToFit="1"/>
    </xf>
    <xf numFmtId="49" fontId="5" fillId="0" borderId="1" xfId="0" applyNumberFormat="1" applyFont="1" applyBorder="1" applyAlignment="1">
      <alignment horizontal="center" vertical="center" wrapText="1" shrinkToFit="1"/>
    </xf>
    <xf numFmtId="180" fontId="8" fillId="3" borderId="1" xfId="2" applyNumberFormat="1" applyFont="1" applyFill="1" applyBorder="1" applyAlignment="1">
      <alignment horizontal="center" vertical="center" shrinkToFit="1"/>
    </xf>
    <xf numFmtId="176" fontId="9" fillId="4" borderId="1" xfId="1" applyNumberFormat="1" applyFont="1" applyFill="1" applyBorder="1" applyAlignment="1">
      <alignment horizontal="center" vertical="center" wrapText="1"/>
    </xf>
    <xf numFmtId="183" fontId="10" fillId="0" borderId="3" xfId="6" applyNumberFormat="1" applyFont="1" applyFill="1" applyBorder="1" applyAlignment="1">
      <alignment horizontal="center" vertical="center"/>
    </xf>
    <xf numFmtId="183" fontId="10" fillId="0" borderId="2" xfId="6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 shrinkToFit="1"/>
    </xf>
    <xf numFmtId="0" fontId="11" fillId="0" borderId="1" xfId="0" applyFont="1" applyBorder="1" applyAlignment="1">
      <alignment horizontal="center" vertical="center" wrapText="1" shrinkToFit="1"/>
    </xf>
    <xf numFmtId="183" fontId="5" fillId="0" borderId="1" xfId="0" applyNumberFormat="1" applyFont="1" applyBorder="1" applyAlignment="1">
      <alignment horizontal="center" vertical="center" shrinkToFit="1"/>
    </xf>
    <xf numFmtId="176" fontId="9" fillId="3" borderId="1" xfId="1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shrinkToFit="1"/>
    </xf>
    <xf numFmtId="0" fontId="9" fillId="3" borderId="1" xfId="0" applyFont="1" applyFill="1" applyBorder="1" applyAlignment="1">
      <alignment horizontal="center" vertical="top" shrinkToFit="1"/>
    </xf>
    <xf numFmtId="0" fontId="5" fillId="3" borderId="0" xfId="0" applyFont="1" applyFill="1" applyAlignment="1">
      <alignment horizontal="center" vertical="center"/>
    </xf>
    <xf numFmtId="176" fontId="8" fillId="5" borderId="1" xfId="5" applyNumberFormat="1" applyFont="1" applyFill="1" applyBorder="1" applyAlignment="1">
      <alignment horizontal="center" vertical="center" shrinkToFit="1"/>
    </xf>
    <xf numFmtId="185" fontId="5" fillId="0" borderId="1" xfId="0" applyNumberFormat="1" applyFont="1" applyFill="1" applyBorder="1" applyAlignment="1">
      <alignment horizontal="center" vertical="center"/>
    </xf>
    <xf numFmtId="185" fontId="5" fillId="0" borderId="1" xfId="0" applyNumberFormat="1" applyFont="1" applyBorder="1" applyAlignment="1">
      <alignment horizontal="center" vertical="center" shrinkToFit="1"/>
    </xf>
    <xf numFmtId="185" fontId="5" fillId="0" borderId="0" xfId="0" applyNumberFormat="1" applyFont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 shrinkToFit="1"/>
    </xf>
    <xf numFmtId="184" fontId="11" fillId="5" borderId="1" xfId="0" applyNumberFormat="1" applyFont="1" applyFill="1" applyBorder="1" applyAlignment="1">
      <alignment horizontal="center" vertical="center" wrapText="1" shrinkToFit="1"/>
    </xf>
    <xf numFmtId="186" fontId="5" fillId="0" borderId="0" xfId="0" applyNumberFormat="1" applyFont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6" fontId="5" fillId="6" borderId="1" xfId="0" applyNumberFormat="1" applyFont="1" applyFill="1" applyBorder="1" applyAlignment="1">
      <alignment horizontal="center" vertical="center" shrinkToFit="1"/>
    </xf>
    <xf numFmtId="178" fontId="9" fillId="7" borderId="1" xfId="1" applyNumberFormat="1" applyFont="1" applyFill="1" applyBorder="1" applyAlignment="1">
      <alignment horizontal="center" vertical="center" wrapText="1"/>
    </xf>
  </cellXfs>
  <cellStyles count="7">
    <cellStyle name="常规" xfId="0" builtinId="0"/>
    <cellStyle name="一般 3" xfId="1"/>
    <cellStyle name="一般 5" xfId="6"/>
    <cellStyle name="一般_0208群光出货排程 2" xfId="3"/>
    <cellStyle name="一般_0214群光出货排程 2" xfId="4"/>
    <cellStyle name="一般_Mibtech Tooling List_080627 5" xfId="5"/>
    <cellStyle name="一般_交貨排程110418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13</xdr:row>
      <xdr:rowOff>156881</xdr:rowOff>
    </xdr:from>
    <xdr:to>
      <xdr:col>22</xdr:col>
      <xdr:colOff>244815</xdr:colOff>
      <xdr:row>51</xdr:row>
      <xdr:rowOff>56028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257" b="4433"/>
        <a:stretch/>
      </xdr:blipFill>
      <xdr:spPr>
        <a:xfrm>
          <a:off x="89647" y="10062881"/>
          <a:ext cx="13714286" cy="671232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51</xdr:row>
      <xdr:rowOff>112060</xdr:rowOff>
    </xdr:from>
    <xdr:to>
      <xdr:col>22</xdr:col>
      <xdr:colOff>166374</xdr:colOff>
      <xdr:row>78</xdr:row>
      <xdr:rowOff>11206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8041" b="26658"/>
        <a:stretch/>
      </xdr:blipFill>
      <xdr:spPr>
        <a:xfrm>
          <a:off x="11206" y="16831236"/>
          <a:ext cx="13714286" cy="47400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76200</xdr:rowOff>
    </xdr:from>
    <xdr:to>
      <xdr:col>20</xdr:col>
      <xdr:colOff>36386</xdr:colOff>
      <xdr:row>29</xdr:row>
      <xdr:rowOff>47626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7225" b="17101"/>
        <a:stretch/>
      </xdr:blipFill>
      <xdr:spPr>
        <a:xfrm>
          <a:off x="38100" y="247650"/>
          <a:ext cx="13714286" cy="47720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66675</xdr:rowOff>
    </xdr:from>
    <xdr:to>
      <xdr:col>19</xdr:col>
      <xdr:colOff>684086</xdr:colOff>
      <xdr:row>59</xdr:row>
      <xdr:rowOff>19051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447" b="25102"/>
        <a:stretch/>
      </xdr:blipFill>
      <xdr:spPr>
        <a:xfrm>
          <a:off x="0" y="5210175"/>
          <a:ext cx="13714286" cy="4924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104775</xdr:rowOff>
    </xdr:from>
    <xdr:to>
      <xdr:col>19</xdr:col>
      <xdr:colOff>684086</xdr:colOff>
      <xdr:row>89</xdr:row>
      <xdr:rowOff>133351</xdr:rowOff>
    </xdr:to>
    <xdr:grpSp>
      <xdr:nvGrpSpPr>
        <xdr:cNvPr id="7" name="组合 6"/>
        <xdr:cNvGrpSpPr/>
      </xdr:nvGrpSpPr>
      <xdr:grpSpPr>
        <a:xfrm>
          <a:off x="0" y="6448425"/>
          <a:ext cx="13714286" cy="8943976"/>
          <a:chOff x="0" y="390525"/>
          <a:chExt cx="13714286" cy="8943976"/>
        </a:xfrm>
      </xdr:grpSpPr>
      <xdr:pic>
        <xdr:nvPicPr>
          <xdr:cNvPr id="5" name="图片 4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20557" b="4989"/>
          <a:stretch/>
        </xdr:blipFill>
        <xdr:spPr>
          <a:xfrm>
            <a:off x="0" y="390525"/>
            <a:ext cx="13714286" cy="6381750"/>
          </a:xfrm>
          <a:prstGeom prst="rect">
            <a:avLst/>
          </a:prstGeom>
        </xdr:spPr>
      </xdr:pic>
      <xdr:pic>
        <xdr:nvPicPr>
          <xdr:cNvPr id="6" name="图片 5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43450" b="25769"/>
          <a:stretch/>
        </xdr:blipFill>
        <xdr:spPr>
          <a:xfrm>
            <a:off x="0" y="6696075"/>
            <a:ext cx="13714286" cy="263842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2</xdr:row>
      <xdr:rowOff>123825</xdr:rowOff>
    </xdr:from>
    <xdr:to>
      <xdr:col>19</xdr:col>
      <xdr:colOff>684086</xdr:colOff>
      <xdr:row>32</xdr:row>
      <xdr:rowOff>57151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5894" b="4876"/>
        <a:stretch/>
      </xdr:blipFill>
      <xdr:spPr>
        <a:xfrm>
          <a:off x="0" y="466725"/>
          <a:ext cx="13714286" cy="50768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28575</xdr:rowOff>
    </xdr:from>
    <xdr:to>
      <xdr:col>19</xdr:col>
      <xdr:colOff>684086</xdr:colOff>
      <xdr:row>64</xdr:row>
      <xdr:rowOff>66675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7335" b="22212"/>
        <a:stretch/>
      </xdr:blipFill>
      <xdr:spPr>
        <a:xfrm>
          <a:off x="0" y="8943975"/>
          <a:ext cx="13714286" cy="518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77</xdr:row>
      <xdr:rowOff>85725</xdr:rowOff>
    </xdr:from>
    <xdr:to>
      <xdr:col>14</xdr:col>
      <xdr:colOff>647700</xdr:colOff>
      <xdr:row>111</xdr:row>
      <xdr:rowOff>119429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67" t="20363" r="24368" b="11250"/>
        <a:stretch/>
      </xdr:blipFill>
      <xdr:spPr>
        <a:xfrm>
          <a:off x="171450" y="13287375"/>
          <a:ext cx="10077450" cy="5863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28575</xdr:rowOff>
    </xdr:from>
    <xdr:to>
      <xdr:col>19</xdr:col>
      <xdr:colOff>684086</xdr:colOff>
      <xdr:row>76</xdr:row>
      <xdr:rowOff>95250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8228" b="6987"/>
        <a:stretch/>
      </xdr:blipFill>
      <xdr:spPr>
        <a:xfrm>
          <a:off x="0" y="8429625"/>
          <a:ext cx="13714286" cy="469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19050</xdr:rowOff>
    </xdr:from>
    <xdr:to>
      <xdr:col>20</xdr:col>
      <xdr:colOff>93536</xdr:colOff>
      <xdr:row>48</xdr:row>
      <xdr:rowOff>47625</xdr:rowOff>
    </xdr:to>
    <xdr:grpSp>
      <xdr:nvGrpSpPr>
        <xdr:cNvPr id="6" name="组合 5"/>
        <xdr:cNvGrpSpPr/>
      </xdr:nvGrpSpPr>
      <xdr:grpSpPr>
        <a:xfrm>
          <a:off x="0" y="704850"/>
          <a:ext cx="13809536" cy="7572375"/>
          <a:chOff x="0" y="704850"/>
          <a:chExt cx="13809536" cy="7572375"/>
        </a:xfrm>
      </xdr:grpSpPr>
      <xdr:pic>
        <xdr:nvPicPr>
          <xdr:cNvPr id="4" name="图片 3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17224" b="5321"/>
          <a:stretch/>
        </xdr:blipFill>
        <xdr:spPr>
          <a:xfrm>
            <a:off x="0" y="704850"/>
            <a:ext cx="13714286" cy="6638926"/>
          </a:xfrm>
          <a:prstGeom prst="rect">
            <a:avLst/>
          </a:prstGeom>
        </xdr:spPr>
      </xdr:pic>
      <xdr:pic>
        <xdr:nvPicPr>
          <xdr:cNvPr id="5" name="图片 4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t="41116" b="26102"/>
          <a:stretch/>
        </xdr:blipFill>
        <xdr:spPr>
          <a:xfrm>
            <a:off x="95250" y="5467350"/>
            <a:ext cx="13714286" cy="2809875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</xdr:row>
      <xdr:rowOff>47625</xdr:rowOff>
    </xdr:from>
    <xdr:to>
      <xdr:col>20</xdr:col>
      <xdr:colOff>7811</xdr:colOff>
      <xdr:row>38</xdr:row>
      <xdr:rowOff>85725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558" b="8990"/>
        <a:stretch/>
      </xdr:blipFill>
      <xdr:spPr>
        <a:xfrm>
          <a:off x="9525" y="561975"/>
          <a:ext cx="13714286" cy="6038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3"/>
  <sheetViews>
    <sheetView tabSelected="1" view="pageBreakPreview" zoomScale="85" zoomScaleNormal="64" zoomScaleSheetLayoutView="85" workbookViewId="0">
      <selection activeCell="J10" sqref="J10"/>
    </sheetView>
  </sheetViews>
  <sheetFormatPr defaultColWidth="9" defaultRowHeight="14.25"/>
  <cols>
    <col min="1" max="1" width="5.375" style="16" customWidth="1"/>
    <col min="2" max="2" width="6.5" style="16" customWidth="1"/>
    <col min="3" max="3" width="5.75" style="16" customWidth="1"/>
    <col min="4" max="4" width="6.625" style="16" customWidth="1"/>
    <col min="5" max="5" width="6.5" style="16" customWidth="1"/>
    <col min="6" max="6" width="9.125" style="16" customWidth="1"/>
    <col min="7" max="7" width="14.875" style="16" customWidth="1"/>
    <col min="8" max="8" width="16.125" style="16" customWidth="1"/>
    <col min="9" max="9" width="11" style="16" customWidth="1"/>
    <col min="10" max="10" width="8.75" style="16" customWidth="1"/>
    <col min="11" max="11" width="9" style="22" hidden="1" customWidth="1"/>
    <col min="12" max="12" width="9" style="16" hidden="1" customWidth="1"/>
    <col min="13" max="13" width="9" style="16" customWidth="1"/>
    <col min="14" max="14" width="10.125" style="16" customWidth="1"/>
    <col min="15" max="15" width="14.75" style="16" customWidth="1"/>
    <col min="16" max="16" width="12" style="16" customWidth="1"/>
    <col min="17" max="17" width="19" style="16" customWidth="1"/>
    <col min="18" max="18" width="9.75" style="16" customWidth="1"/>
    <col min="19" max="19" width="25.25" style="16" hidden="1" customWidth="1"/>
    <col min="20" max="20" width="16.75" style="16" hidden="1" customWidth="1"/>
    <col min="21" max="21" width="6.25" style="16" customWidth="1"/>
    <col min="22" max="22" width="6.25" style="37" customWidth="1"/>
    <col min="23" max="23" width="11.5" style="37" customWidth="1"/>
    <col min="24" max="24" width="12.5" style="37" customWidth="1"/>
    <col min="25" max="25" width="20.5" style="37" customWidth="1"/>
    <col min="26" max="26" width="9" style="16" customWidth="1"/>
    <col min="27" max="27" width="9" style="16"/>
    <col min="28" max="28" width="12.625" style="41" customWidth="1"/>
    <col min="29" max="30" width="0" style="16" hidden="1" customWidth="1"/>
    <col min="31" max="31" width="12.125" style="16" customWidth="1"/>
    <col min="32" max="16384" width="9" style="16"/>
  </cols>
  <sheetData>
    <row r="1" spans="1:31" ht="69" customHeight="1">
      <c r="A1" s="1" t="s">
        <v>0</v>
      </c>
      <c r="B1" s="5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28" t="s">
        <v>102</v>
      </c>
      <c r="J1" s="47" t="s">
        <v>111</v>
      </c>
      <c r="K1" s="5" t="s">
        <v>8</v>
      </c>
      <c r="L1" s="7" t="s">
        <v>9</v>
      </c>
      <c r="M1" s="7" t="s">
        <v>83</v>
      </c>
      <c r="N1" s="7" t="s">
        <v>93</v>
      </c>
      <c r="O1" s="7" t="s">
        <v>84</v>
      </c>
      <c r="P1" s="7" t="s">
        <v>85</v>
      </c>
      <c r="Q1" s="7" t="s">
        <v>98</v>
      </c>
      <c r="R1" s="7" t="s">
        <v>113</v>
      </c>
      <c r="S1" s="6" t="s">
        <v>10</v>
      </c>
      <c r="T1" s="6" t="s">
        <v>11</v>
      </c>
      <c r="U1" s="6" t="s">
        <v>12</v>
      </c>
      <c r="V1" s="34" t="s">
        <v>103</v>
      </c>
      <c r="W1" s="34" t="s">
        <v>108</v>
      </c>
      <c r="X1" s="34" t="s">
        <v>109</v>
      </c>
      <c r="Y1" s="34" t="s">
        <v>13</v>
      </c>
      <c r="Z1" s="8" t="s">
        <v>14</v>
      </c>
      <c r="AA1" s="6" t="s">
        <v>15</v>
      </c>
      <c r="AB1" s="39" t="s">
        <v>16</v>
      </c>
    </row>
    <row r="2" spans="1:31" ht="61.9" customHeight="1">
      <c r="A2" s="11">
        <v>1</v>
      </c>
      <c r="B2" s="4">
        <v>2484</v>
      </c>
      <c r="C2" s="12">
        <v>4</v>
      </c>
      <c r="D2" s="2">
        <v>280</v>
      </c>
      <c r="E2" s="3">
        <v>43</v>
      </c>
      <c r="F2" s="4" t="s">
        <v>19</v>
      </c>
      <c r="G2" s="23" t="s">
        <v>18</v>
      </c>
      <c r="H2" s="23" t="s">
        <v>75</v>
      </c>
      <c r="I2" s="29">
        <f>(93.5/3600*E2/C2)*1.13</f>
        <v>0.3154975694444444</v>
      </c>
      <c r="J2" s="33">
        <f>I2+AD2</f>
        <v>0.36436120580808079</v>
      </c>
      <c r="K2" s="13" t="s">
        <v>26</v>
      </c>
      <c r="L2" s="10">
        <v>6.2</v>
      </c>
      <c r="M2" s="33"/>
      <c r="N2" s="42" t="s">
        <v>97</v>
      </c>
      <c r="O2" s="43" t="s">
        <v>96</v>
      </c>
      <c r="P2" s="10"/>
      <c r="Q2" s="15" t="s">
        <v>100</v>
      </c>
      <c r="R2" s="15" t="s">
        <v>112</v>
      </c>
      <c r="S2" s="31" t="s">
        <v>22</v>
      </c>
      <c r="T2" s="24" t="s">
        <v>52</v>
      </c>
      <c r="U2" s="10">
        <v>3</v>
      </c>
      <c r="V2" s="35">
        <v>3</v>
      </c>
      <c r="W2" s="35" t="s">
        <v>104</v>
      </c>
      <c r="X2" s="34" t="s">
        <v>105</v>
      </c>
      <c r="Y2" s="35" t="s">
        <v>17</v>
      </c>
      <c r="Z2" s="10"/>
      <c r="AA2" s="10">
        <v>30000</v>
      </c>
      <c r="AB2" s="40">
        <f t="shared" ref="AB2:AB11" si="0">3600/E2*C2*22</f>
        <v>7367.4418604651164</v>
      </c>
      <c r="AC2" s="44">
        <f>AA2/AB2</f>
        <v>4.0719696969696972</v>
      </c>
      <c r="AD2" s="44">
        <f>360/AB2</f>
        <v>4.8863636363636366E-2</v>
      </c>
    </row>
    <row r="3" spans="1:31" ht="61.9" customHeight="1">
      <c r="A3" s="11">
        <v>2</v>
      </c>
      <c r="B3" s="17">
        <v>2489</v>
      </c>
      <c r="C3" s="12">
        <v>3</v>
      </c>
      <c r="D3" s="18">
        <v>280</v>
      </c>
      <c r="E3" s="3">
        <v>43</v>
      </c>
      <c r="F3" s="4" t="s">
        <v>19</v>
      </c>
      <c r="G3" s="19" t="s">
        <v>23</v>
      </c>
      <c r="H3" s="9" t="s">
        <v>76</v>
      </c>
      <c r="I3" s="29">
        <f>(93.5/3600*E3/C3)*1.13</f>
        <v>0.42066342592592593</v>
      </c>
      <c r="J3" s="33">
        <f>I3+(AD3*2)</f>
        <v>0.55096645622895624</v>
      </c>
      <c r="K3" s="14" t="s">
        <v>25</v>
      </c>
      <c r="L3" s="10">
        <v>6.27</v>
      </c>
      <c r="M3" s="33"/>
      <c r="N3" s="42" t="s">
        <v>114</v>
      </c>
      <c r="O3" s="43" t="s">
        <v>94</v>
      </c>
      <c r="P3" s="10"/>
      <c r="Q3" s="10"/>
      <c r="R3" s="10"/>
      <c r="S3" s="31" t="s">
        <v>22</v>
      </c>
      <c r="T3" s="24" t="s">
        <v>54</v>
      </c>
      <c r="U3" s="10">
        <v>3</v>
      </c>
      <c r="V3" s="35">
        <v>4</v>
      </c>
      <c r="W3" s="35" t="s">
        <v>104</v>
      </c>
      <c r="X3" s="34" t="s">
        <v>105</v>
      </c>
      <c r="Y3" s="35" t="s">
        <v>17</v>
      </c>
      <c r="Z3" s="10"/>
      <c r="AA3" s="10">
        <v>30000</v>
      </c>
      <c r="AB3" s="40">
        <f t="shared" si="0"/>
        <v>5525.5813953488378</v>
      </c>
      <c r="AC3" s="44">
        <f t="shared" ref="AC3:AC5" si="1">AB3/AA3</f>
        <v>0.18418604651162793</v>
      </c>
      <c r="AD3" s="44">
        <f>360/AB3</f>
        <v>6.5151515151515141E-2</v>
      </c>
    </row>
    <row r="4" spans="1:31" ht="61.9" customHeight="1">
      <c r="A4" s="11">
        <v>3</v>
      </c>
      <c r="B4" s="17">
        <v>2486</v>
      </c>
      <c r="C4" s="12">
        <v>4</v>
      </c>
      <c r="D4" s="18">
        <v>200</v>
      </c>
      <c r="E4" s="3">
        <v>42</v>
      </c>
      <c r="F4" s="4" t="s">
        <v>19</v>
      </c>
      <c r="G4" s="23" t="s">
        <v>20</v>
      </c>
      <c r="H4" s="3" t="s">
        <v>49</v>
      </c>
      <c r="I4" s="29">
        <f>(67.6/3600*E4/C4)*1.13</f>
        <v>0.22279833333333326</v>
      </c>
      <c r="J4" s="33">
        <f>I4+AD4</f>
        <v>0.27052560606060599</v>
      </c>
      <c r="K4" s="13" t="s">
        <v>24</v>
      </c>
      <c r="L4" s="10">
        <v>5.77</v>
      </c>
      <c r="M4" s="33"/>
      <c r="N4" s="42" t="s">
        <v>117</v>
      </c>
      <c r="O4" s="43" t="s">
        <v>95</v>
      </c>
      <c r="P4" s="10"/>
      <c r="Q4" s="10"/>
      <c r="R4" s="10"/>
      <c r="S4" s="31" t="s">
        <v>21</v>
      </c>
      <c r="T4" s="24" t="s">
        <v>53</v>
      </c>
      <c r="U4" s="10">
        <v>2</v>
      </c>
      <c r="V4" s="35">
        <v>2</v>
      </c>
      <c r="W4" s="35" t="s">
        <v>104</v>
      </c>
      <c r="X4" s="34" t="s">
        <v>106</v>
      </c>
      <c r="Y4" s="35" t="s">
        <v>62</v>
      </c>
      <c r="Z4" s="10"/>
      <c r="AA4" s="10">
        <v>30000</v>
      </c>
      <c r="AB4" s="40">
        <f t="shared" si="0"/>
        <v>7542.8571428571422</v>
      </c>
      <c r="AC4" s="44">
        <f t="shared" si="1"/>
        <v>0.25142857142857139</v>
      </c>
      <c r="AD4" s="44">
        <f>360/AB4</f>
        <v>4.7727272727272729E-2</v>
      </c>
    </row>
    <row r="5" spans="1:31" ht="61.9" customHeight="1">
      <c r="A5" s="11">
        <v>4</v>
      </c>
      <c r="B5" s="38">
        <v>2819</v>
      </c>
      <c r="C5" s="12">
        <v>2</v>
      </c>
      <c r="D5" s="18">
        <v>125</v>
      </c>
      <c r="E5" s="3">
        <v>26</v>
      </c>
      <c r="F5" s="27" t="s">
        <v>82</v>
      </c>
      <c r="G5" s="20" t="s">
        <v>27</v>
      </c>
      <c r="H5" s="3" t="s">
        <v>77</v>
      </c>
      <c r="I5" s="29">
        <f>(51.2/3600*E5/C5)*1.13</f>
        <v>0.20892444444444444</v>
      </c>
      <c r="J5" s="33"/>
      <c r="K5" s="13" t="s">
        <v>29</v>
      </c>
      <c r="L5" s="10">
        <v>4.9800000000000004</v>
      </c>
      <c r="M5" s="33">
        <v>0.2656</v>
      </c>
      <c r="N5" s="10"/>
      <c r="O5" s="32" t="s">
        <v>87</v>
      </c>
      <c r="P5" s="32" t="s">
        <v>87</v>
      </c>
      <c r="Q5" s="15" t="s">
        <v>99</v>
      </c>
      <c r="R5" s="15"/>
      <c r="S5" s="31" t="s">
        <v>28</v>
      </c>
      <c r="T5" s="24" t="s">
        <v>55</v>
      </c>
      <c r="U5" s="10">
        <v>1</v>
      </c>
      <c r="V5" s="35">
        <v>1</v>
      </c>
      <c r="W5" s="35" t="s">
        <v>115</v>
      </c>
      <c r="X5" s="36" t="s">
        <v>110</v>
      </c>
      <c r="Y5" s="35" t="s">
        <v>17</v>
      </c>
      <c r="Z5" s="10"/>
      <c r="AA5" s="10">
        <v>3000</v>
      </c>
      <c r="AB5" s="40">
        <f t="shared" si="0"/>
        <v>6092.3076923076915</v>
      </c>
      <c r="AC5" s="44">
        <f t="shared" si="1"/>
        <v>2.0307692307692307</v>
      </c>
      <c r="AD5" s="44"/>
    </row>
    <row r="6" spans="1:31" ht="61.9" customHeight="1">
      <c r="A6" s="11">
        <v>5</v>
      </c>
      <c r="B6" s="38">
        <v>2424</v>
      </c>
      <c r="C6" s="12">
        <v>2</v>
      </c>
      <c r="D6" s="18">
        <v>80</v>
      </c>
      <c r="E6" s="3">
        <v>30</v>
      </c>
      <c r="F6" s="4" t="s">
        <v>37</v>
      </c>
      <c r="G6" s="20" t="s">
        <v>33</v>
      </c>
      <c r="H6" s="3" t="s">
        <v>78</v>
      </c>
      <c r="I6" s="29">
        <f>(46.3/3600*E6/C6)*1.13</f>
        <v>0.21799583333333331</v>
      </c>
      <c r="J6" s="33"/>
      <c r="K6" s="13" t="s">
        <v>39</v>
      </c>
      <c r="L6" s="10">
        <v>2.4</v>
      </c>
      <c r="M6" s="33">
        <v>0.27450000000000002</v>
      </c>
      <c r="N6" s="10"/>
      <c r="O6" s="32" t="s">
        <v>88</v>
      </c>
      <c r="P6" s="32" t="s">
        <v>88</v>
      </c>
      <c r="Q6" s="15" t="s">
        <v>99</v>
      </c>
      <c r="R6" s="15"/>
      <c r="S6" s="31" t="s">
        <v>30</v>
      </c>
      <c r="T6" s="24" t="s">
        <v>56</v>
      </c>
      <c r="U6" s="10">
        <v>1</v>
      </c>
      <c r="V6" s="35">
        <v>1</v>
      </c>
      <c r="W6" s="35" t="s">
        <v>116</v>
      </c>
      <c r="X6" s="36" t="s">
        <v>110</v>
      </c>
      <c r="Y6" s="35" t="s">
        <v>63</v>
      </c>
      <c r="Z6" s="10"/>
      <c r="AA6" s="10">
        <v>3000</v>
      </c>
      <c r="AB6" s="40">
        <f t="shared" si="0"/>
        <v>5280</v>
      </c>
      <c r="AC6" s="44">
        <f>AB6/AA6</f>
        <v>1.76</v>
      </c>
      <c r="AD6" s="44"/>
    </row>
    <row r="7" spans="1:31" ht="61.9" customHeight="1">
      <c r="A7" s="11">
        <v>6</v>
      </c>
      <c r="B7" s="38">
        <v>2420</v>
      </c>
      <c r="C7" s="11">
        <v>1</v>
      </c>
      <c r="D7" s="18">
        <v>125</v>
      </c>
      <c r="E7" s="11">
        <v>40</v>
      </c>
      <c r="F7" s="4" t="s">
        <v>31</v>
      </c>
      <c r="G7" s="20" t="s">
        <v>32</v>
      </c>
      <c r="H7" s="11" t="s">
        <v>50</v>
      </c>
      <c r="I7" s="29">
        <f>(51.2/3600*E7/C7)*1.13</f>
        <v>0.64284444444444433</v>
      </c>
      <c r="J7" s="33"/>
      <c r="K7" s="21" t="s">
        <v>40</v>
      </c>
      <c r="L7" s="10">
        <v>11.25</v>
      </c>
      <c r="M7" s="33">
        <v>0.69950000000000001</v>
      </c>
      <c r="N7" s="10"/>
      <c r="O7" s="32" t="s">
        <v>89</v>
      </c>
      <c r="P7" s="32" t="s">
        <v>89</v>
      </c>
      <c r="Q7" s="15" t="s">
        <v>99</v>
      </c>
      <c r="R7" s="15"/>
      <c r="S7" s="31" t="s">
        <v>30</v>
      </c>
      <c r="T7" s="24" t="s">
        <v>57</v>
      </c>
      <c r="U7" s="10">
        <v>1</v>
      </c>
      <c r="V7" s="35">
        <v>1</v>
      </c>
      <c r="W7" s="35" t="s">
        <v>116</v>
      </c>
      <c r="X7" s="36" t="s">
        <v>110</v>
      </c>
      <c r="Y7" s="35" t="s">
        <v>64</v>
      </c>
      <c r="Z7" s="10"/>
      <c r="AA7" s="10">
        <v>3000</v>
      </c>
      <c r="AB7" s="40">
        <f t="shared" si="0"/>
        <v>1980</v>
      </c>
      <c r="AC7" s="44">
        <f t="shared" ref="AC7:AC12" si="2">AB7/AA7</f>
        <v>0.66</v>
      </c>
      <c r="AD7" s="44"/>
    </row>
    <row r="8" spans="1:31" ht="61.9" customHeight="1">
      <c r="A8" s="11">
        <v>7</v>
      </c>
      <c r="B8" s="38">
        <v>2419</v>
      </c>
      <c r="C8" s="11">
        <v>1</v>
      </c>
      <c r="D8" s="18">
        <v>100</v>
      </c>
      <c r="E8" s="11">
        <v>30</v>
      </c>
      <c r="F8" s="4" t="s">
        <v>31</v>
      </c>
      <c r="G8" s="20" t="s">
        <v>35</v>
      </c>
      <c r="H8" s="3" t="s">
        <v>34</v>
      </c>
      <c r="I8" s="29">
        <f>(49/3600*E8/C8)*1.13</f>
        <v>0.46141666666666664</v>
      </c>
      <c r="J8" s="33"/>
      <c r="K8" s="21" t="s">
        <v>38</v>
      </c>
      <c r="L8" s="10">
        <v>2.2999999999999998</v>
      </c>
      <c r="M8" s="33">
        <v>0.51749999999999996</v>
      </c>
      <c r="N8" s="10"/>
      <c r="O8" s="32" t="s">
        <v>90</v>
      </c>
      <c r="P8" s="32" t="s">
        <v>90</v>
      </c>
      <c r="Q8" s="15" t="s">
        <v>99</v>
      </c>
      <c r="R8" s="15"/>
      <c r="S8" s="31" t="s">
        <v>30</v>
      </c>
      <c r="T8" s="24" t="s">
        <v>58</v>
      </c>
      <c r="U8" s="10">
        <v>1</v>
      </c>
      <c r="V8" s="35">
        <v>1</v>
      </c>
      <c r="W8" s="35" t="s">
        <v>116</v>
      </c>
      <c r="X8" s="36" t="s">
        <v>110</v>
      </c>
      <c r="Y8" s="35" t="s">
        <v>65</v>
      </c>
      <c r="Z8" s="10"/>
      <c r="AA8" s="10">
        <v>3000</v>
      </c>
      <c r="AB8" s="40">
        <f t="shared" si="0"/>
        <v>2640</v>
      </c>
      <c r="AC8" s="44">
        <f t="shared" si="2"/>
        <v>0.88</v>
      </c>
      <c r="AD8" s="44"/>
    </row>
    <row r="9" spans="1:31" ht="61.9" customHeight="1">
      <c r="A9" s="35">
        <v>8</v>
      </c>
      <c r="B9" s="35">
        <v>2540</v>
      </c>
      <c r="C9" s="10">
        <v>1</v>
      </c>
      <c r="D9" s="10">
        <v>150</v>
      </c>
      <c r="E9" s="10">
        <v>32</v>
      </c>
      <c r="F9" s="4" t="s">
        <v>41</v>
      </c>
      <c r="G9" s="10" t="s">
        <v>36</v>
      </c>
      <c r="H9" s="10" t="s">
        <v>79</v>
      </c>
      <c r="I9" s="29">
        <f>(62/3600*E9/C9)*1.13</f>
        <v>0.62275555555555551</v>
      </c>
      <c r="J9" s="33">
        <f t="shared" ref="J9" si="3">I9+AD9</f>
        <v>0.76821010101010101</v>
      </c>
      <c r="K9" s="25" t="s">
        <v>42</v>
      </c>
      <c r="L9" s="10">
        <v>7.3</v>
      </c>
      <c r="M9" s="33">
        <v>0.67949999999999999</v>
      </c>
      <c r="N9" s="42" t="s">
        <v>118</v>
      </c>
      <c r="O9" s="42" t="s">
        <v>119</v>
      </c>
      <c r="P9" s="32" t="s">
        <v>86</v>
      </c>
      <c r="Q9" s="15" t="s">
        <v>99</v>
      </c>
      <c r="R9" s="15"/>
      <c r="S9" s="31" t="s">
        <v>30</v>
      </c>
      <c r="T9" s="10" t="s">
        <v>59</v>
      </c>
      <c r="U9" s="10">
        <v>1</v>
      </c>
      <c r="V9" s="35">
        <v>2</v>
      </c>
      <c r="W9" s="35" t="s">
        <v>107</v>
      </c>
      <c r="X9" s="36" t="s">
        <v>110</v>
      </c>
      <c r="Y9" s="35" t="s">
        <v>66</v>
      </c>
      <c r="Z9" s="10"/>
      <c r="AA9" s="10">
        <v>3000</v>
      </c>
      <c r="AB9" s="40">
        <f t="shared" si="0"/>
        <v>2475</v>
      </c>
      <c r="AC9" s="44">
        <f t="shared" si="2"/>
        <v>0.82499999999999996</v>
      </c>
      <c r="AD9" s="44">
        <f t="shared" ref="AD9" si="4">360/AB9</f>
        <v>0.14545454545454545</v>
      </c>
    </row>
    <row r="10" spans="1:31" ht="61.9" customHeight="1">
      <c r="A10" s="35">
        <v>9</v>
      </c>
      <c r="B10" s="35">
        <v>2543</v>
      </c>
      <c r="C10" s="10">
        <v>1</v>
      </c>
      <c r="D10" s="10">
        <v>150</v>
      </c>
      <c r="E10" s="10">
        <v>40</v>
      </c>
      <c r="F10" s="4" t="s">
        <v>41</v>
      </c>
      <c r="G10" s="10" t="s">
        <v>44</v>
      </c>
      <c r="H10" s="10" t="s">
        <v>51</v>
      </c>
      <c r="I10" s="29">
        <f>(62/3600*E10/C10)*1.13</f>
        <v>0.77844444444444438</v>
      </c>
      <c r="J10" s="10"/>
      <c r="K10" s="25" t="s">
        <v>43</v>
      </c>
      <c r="L10" s="10">
        <v>4.83</v>
      </c>
      <c r="M10" s="33">
        <v>0.83450000000000002</v>
      </c>
      <c r="N10" s="42" t="s">
        <v>91</v>
      </c>
      <c r="O10" s="42" t="s">
        <v>91</v>
      </c>
      <c r="P10" s="32" t="s">
        <v>91</v>
      </c>
      <c r="Q10" s="15" t="s">
        <v>99</v>
      </c>
      <c r="R10" s="15"/>
      <c r="S10" s="31" t="s">
        <v>48</v>
      </c>
      <c r="T10" s="10" t="s">
        <v>60</v>
      </c>
      <c r="U10" s="10">
        <v>1</v>
      </c>
      <c r="V10" s="35">
        <v>1</v>
      </c>
      <c r="W10" s="35" t="s">
        <v>107</v>
      </c>
      <c r="X10" s="35" t="s">
        <v>110</v>
      </c>
      <c r="Y10" s="35" t="s">
        <v>67</v>
      </c>
      <c r="Z10" s="10"/>
      <c r="AA10" s="10">
        <v>3000</v>
      </c>
      <c r="AB10" s="40">
        <f t="shared" si="0"/>
        <v>1980</v>
      </c>
      <c r="AC10" s="44">
        <f t="shared" si="2"/>
        <v>0.66</v>
      </c>
      <c r="AE10" s="46" t="s">
        <v>120</v>
      </c>
    </row>
    <row r="11" spans="1:31" ht="61.9" customHeight="1">
      <c r="A11" s="35">
        <v>10</v>
      </c>
      <c r="B11" s="35">
        <v>2662</v>
      </c>
      <c r="C11" s="10">
        <v>1</v>
      </c>
      <c r="D11" s="10">
        <v>150</v>
      </c>
      <c r="E11" s="10">
        <v>30</v>
      </c>
      <c r="F11" s="4" t="s">
        <v>46</v>
      </c>
      <c r="G11" s="10" t="s">
        <v>45</v>
      </c>
      <c r="H11" s="10" t="s">
        <v>80</v>
      </c>
      <c r="I11" s="29">
        <f>(62/3600*E11/C11)*1.13</f>
        <v>0.5838333333333332</v>
      </c>
      <c r="J11" s="10"/>
      <c r="K11" s="25" t="s">
        <v>47</v>
      </c>
      <c r="L11" s="10">
        <v>6.9</v>
      </c>
      <c r="M11" s="33">
        <v>0.64049999999999996</v>
      </c>
      <c r="N11" s="42" t="s">
        <v>92</v>
      </c>
      <c r="O11" s="42" t="s">
        <v>92</v>
      </c>
      <c r="P11" s="32" t="s">
        <v>92</v>
      </c>
      <c r="Q11" s="15" t="s">
        <v>99</v>
      </c>
      <c r="R11" s="15"/>
      <c r="S11" s="31" t="s">
        <v>30</v>
      </c>
      <c r="T11" s="10" t="s">
        <v>61</v>
      </c>
      <c r="U11" s="10">
        <v>1</v>
      </c>
      <c r="V11" s="35">
        <v>1</v>
      </c>
      <c r="W11" s="35" t="s">
        <v>107</v>
      </c>
      <c r="X11" s="35" t="s">
        <v>110</v>
      </c>
      <c r="Y11" s="35" t="s">
        <v>68</v>
      </c>
      <c r="Z11" s="10"/>
      <c r="AA11" s="10">
        <v>3000</v>
      </c>
      <c r="AB11" s="40">
        <f t="shared" si="0"/>
        <v>2640</v>
      </c>
      <c r="AC11" s="44">
        <f t="shared" si="2"/>
        <v>0.88</v>
      </c>
    </row>
    <row r="12" spans="1:31" ht="61.9" customHeight="1">
      <c r="A12" s="11">
        <v>11</v>
      </c>
      <c r="B12" s="10">
        <v>2388</v>
      </c>
      <c r="C12" s="10" t="s">
        <v>69</v>
      </c>
      <c r="D12" s="10">
        <v>450</v>
      </c>
      <c r="E12" s="10">
        <v>45</v>
      </c>
      <c r="F12" s="4" t="s">
        <v>70</v>
      </c>
      <c r="G12" s="10" t="s">
        <v>71</v>
      </c>
      <c r="H12" s="15" t="s">
        <v>81</v>
      </c>
      <c r="I12" s="30">
        <f>((126.5/3600*E12/1)*1.13)/3</f>
        <v>0.5956041666666666</v>
      </c>
      <c r="J12" s="10"/>
      <c r="K12" s="26" t="s">
        <v>72</v>
      </c>
      <c r="L12" s="10">
        <v>37.520000000000003</v>
      </c>
      <c r="M12" s="33"/>
      <c r="N12" s="10"/>
      <c r="O12" s="10">
        <v>0.59599999999999997</v>
      </c>
      <c r="P12" s="10"/>
      <c r="Q12" s="10" t="s">
        <v>101</v>
      </c>
      <c r="R12" s="10"/>
      <c r="S12" s="31" t="s">
        <v>73</v>
      </c>
      <c r="T12" s="10" t="s">
        <v>74</v>
      </c>
      <c r="U12" s="10">
        <v>1</v>
      </c>
      <c r="V12" s="35">
        <v>1</v>
      </c>
      <c r="W12" s="35" t="s">
        <v>84</v>
      </c>
      <c r="X12" s="35" t="s">
        <v>110</v>
      </c>
      <c r="Y12" s="35"/>
      <c r="Z12" s="10"/>
      <c r="AA12" s="10">
        <v>5000</v>
      </c>
      <c r="AB12" s="40">
        <f>3600/E12*1*22</f>
        <v>1760</v>
      </c>
      <c r="AC12" s="44">
        <f t="shared" si="2"/>
        <v>0.35199999999999998</v>
      </c>
    </row>
    <row r="13" spans="1:31" ht="31.5" customHeight="1">
      <c r="A13" s="11"/>
      <c r="B13" s="10"/>
      <c r="C13" s="10"/>
      <c r="D13" s="10"/>
      <c r="E13" s="10"/>
      <c r="F13" s="4"/>
      <c r="G13" s="10"/>
      <c r="H13" s="10"/>
      <c r="I13" s="10"/>
      <c r="J13" s="10"/>
      <c r="K13" s="25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35"/>
      <c r="W13" s="35"/>
      <c r="X13" s="45"/>
      <c r="Y13" s="35"/>
      <c r="Z13" s="10"/>
      <c r="AA13" s="10"/>
      <c r="AB13" s="40"/>
    </row>
  </sheetData>
  <phoneticPr fontId="2" type="noConversion"/>
  <pageMargins left="0.25" right="0.25" top="0.75" bottom="0.75" header="0.3" footer="0.3"/>
  <pageSetup paperSize="9" scale="4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" sqref="D1"/>
    </sheetView>
  </sheetViews>
  <sheetFormatPr defaultRowHeight="13.5"/>
  <sheetData/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9" workbookViewId="0">
      <selection activeCell="D2" sqref="D2"/>
    </sheetView>
  </sheetViews>
  <sheetFormatPr defaultRowHeight="13.5"/>
  <sheetData/>
  <phoneticPr fontId="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3.5"/>
  <sheetData/>
  <phoneticPr fontId="2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53" sqref="F53"/>
    </sheetView>
  </sheetViews>
  <sheetFormatPr defaultRowHeight="13.5"/>
  <sheetData/>
  <phoneticPr fontId="2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0413</vt:lpstr>
      <vt:lpstr>山圣回复</vt:lpstr>
      <vt:lpstr>梅庄回复</vt:lpstr>
      <vt:lpstr>鑫厦回复</vt:lpstr>
      <vt:lpstr>臻泽回复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2021-05-25T03:07:17Z</dcterms:modified>
</cp:coreProperties>
</file>