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原 20.12.9 邮件核定单价21.1.6" sheetId="22" r:id="rId1"/>
    <sheet name="祥舜回复" sheetId="21" r:id="rId2"/>
    <sheet name="梅庄 回复" sheetId="2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22" l="1"/>
  <c r="J12" i="22"/>
  <c r="O12" i="22" s="1"/>
  <c r="AH12" i="22" s="1"/>
  <c r="AF11" i="22"/>
  <c r="N11" i="22"/>
  <c r="J11" i="22"/>
  <c r="O11" i="22" s="1"/>
  <c r="AH11" i="22" s="1"/>
  <c r="AF10" i="22"/>
  <c r="O10" i="22"/>
  <c r="AH10" i="22" s="1"/>
  <c r="J10" i="22"/>
  <c r="J9" i="22"/>
  <c r="AF8" i="22"/>
  <c r="N8" i="22" s="1"/>
  <c r="J8" i="22"/>
  <c r="J7" i="22"/>
  <c r="AF6" i="22"/>
  <c r="N6" i="22"/>
  <c r="J6" i="22"/>
  <c r="O6" i="22" s="1"/>
  <c r="AH6" i="22" s="1"/>
  <c r="AF5" i="22"/>
  <c r="O5" i="22"/>
  <c r="AH5" i="22" s="1"/>
  <c r="N5" i="22"/>
  <c r="J5" i="22"/>
  <c r="AF4" i="22"/>
  <c r="K4" i="22"/>
  <c r="O4" i="22" s="1"/>
  <c r="AH4" i="22" s="1"/>
  <c r="J4" i="22"/>
  <c r="AF3" i="22"/>
  <c r="J3" i="22"/>
  <c r="O3" i="22" s="1"/>
  <c r="AH3" i="22" s="1"/>
  <c r="AF2" i="22"/>
  <c r="N2" i="22" s="1"/>
  <c r="J2" i="22"/>
  <c r="O2" i="22" s="1"/>
  <c r="AH2" i="22" s="1"/>
  <c r="O8" i="22" l="1"/>
  <c r="AH8" i="22" s="1"/>
</calcChain>
</file>

<file path=xl/sharedStrings.xml><?xml version="1.0" encoding="utf-8"?>
<sst xmlns="http://schemas.openxmlformats.org/spreadsheetml/2006/main" count="152" uniqueCount="131">
  <si>
    <t>品名</t>
  </si>
  <si>
    <t>品號</t>
  </si>
  <si>
    <t>150T</t>
    <phoneticPr fontId="1" type="noConversion"/>
  </si>
  <si>
    <t>汇亿</t>
    <phoneticPr fontId="1" type="noConversion"/>
  </si>
  <si>
    <t>CS1602</t>
    <phoneticPr fontId="1" type="noConversion"/>
  </si>
  <si>
    <t>PC_ABS_TAIRILAC_AC2300_BLACK</t>
  </si>
  <si>
    <t>ABS_TAIRILAC_15AB_BLACK</t>
  </si>
  <si>
    <t>左支架上盖</t>
  </si>
  <si>
    <t>145356138007AR</t>
  </si>
  <si>
    <t>右支架上盖</t>
  </si>
  <si>
    <t>145356138008AR</t>
  </si>
  <si>
    <t>245356010701AR</t>
    <phoneticPr fontId="1" type="noConversion"/>
  </si>
  <si>
    <t>FX-356-011</t>
  </si>
  <si>
    <t>FX-356-013</t>
  </si>
  <si>
    <t>FX-356-007</t>
  </si>
  <si>
    <t>旭丽</t>
    <phoneticPr fontId="1" type="noConversion"/>
  </si>
  <si>
    <t>101292027002B</t>
    <phoneticPr fontId="1" type="noConversion"/>
  </si>
  <si>
    <t>ABS/TAIRILAC/AG15A1/V2L-BLACK/ABS/
TAIRILAC/AG15A1/V2L_BLACK[RC1]</t>
    <phoneticPr fontId="1" type="noConversion"/>
  </si>
  <si>
    <t>200T</t>
    <phoneticPr fontId="1" type="noConversion"/>
  </si>
  <si>
    <t>BACK COVER</t>
    <phoneticPr fontId="1" type="noConversion"/>
  </si>
  <si>
    <t>ABS/CHIMEI/PA758</t>
    <phoneticPr fontId="1" type="noConversion"/>
  </si>
  <si>
    <t>FX-317-005</t>
    <phoneticPr fontId="1" type="noConversion"/>
  </si>
  <si>
    <t>TOP CASE</t>
    <phoneticPr fontId="1" type="noConversion"/>
  </si>
  <si>
    <t>2+2</t>
    <phoneticPr fontId="1" type="noConversion"/>
  </si>
  <si>
    <t>145356138011AR</t>
    <phoneticPr fontId="1" type="noConversion"/>
  </si>
  <si>
    <t>梅庄</t>
    <phoneticPr fontId="1" type="noConversion"/>
  </si>
  <si>
    <t>用人力太多</t>
    <phoneticPr fontId="1" type="noConversion"/>
  </si>
  <si>
    <t>鑫廈</t>
    <phoneticPr fontId="1" type="noConversion"/>
  </si>
  <si>
    <t>鑫廈</t>
  </si>
  <si>
    <t>祥舜</t>
  </si>
  <si>
    <t>序号</t>
    <phoneticPr fontId="3" type="noConversion"/>
  </si>
  <si>
    <t>鑫廈再議價</t>
    <phoneticPr fontId="1" type="noConversion"/>
  </si>
  <si>
    <t>材料</t>
    <phoneticPr fontId="3" type="noConversion"/>
  </si>
  <si>
    <t>B10</t>
    <phoneticPr fontId="1" type="noConversion"/>
  </si>
  <si>
    <t>未生产</t>
    <phoneticPr fontId="1" type="noConversion"/>
  </si>
  <si>
    <t>102328027006A/07A</t>
    <phoneticPr fontId="1" type="noConversion"/>
  </si>
  <si>
    <r>
      <t>我司机台否吨位不够大</t>
    </r>
    <r>
      <rPr>
        <b/>
        <sz val="12"/>
        <color theme="1"/>
        <rFont val="等线"/>
        <family val="2"/>
        <scheme val="minor"/>
      </rPr>
      <t>/</t>
    </r>
    <r>
      <rPr>
        <b/>
        <sz val="12"/>
        <color theme="1"/>
        <rFont val="等线"/>
        <family val="3"/>
        <charset val="134"/>
        <scheme val="minor"/>
      </rPr>
      <t>增加組裝</t>
    </r>
    <r>
      <rPr>
        <b/>
        <sz val="12"/>
        <color theme="1"/>
        <rFont val="等线"/>
        <family val="2"/>
        <scheme val="minor"/>
      </rPr>
      <t>0.696</t>
    </r>
    <r>
      <rPr>
        <b/>
        <sz val="12"/>
        <color theme="1"/>
        <rFont val="等线"/>
        <family val="3"/>
        <charset val="134"/>
        <scheme val="minor"/>
      </rPr>
      <t>元</t>
    </r>
    <phoneticPr fontId="1" type="noConversion"/>
  </si>
  <si>
    <t>C9</t>
    <phoneticPr fontId="1" type="noConversion"/>
  </si>
  <si>
    <t>旭丽</t>
    <phoneticPr fontId="1" type="noConversion"/>
  </si>
  <si>
    <t>SM9320</t>
    <phoneticPr fontId="1" type="noConversion"/>
  </si>
  <si>
    <t>无</t>
    <phoneticPr fontId="1" type="noConversion"/>
  </si>
  <si>
    <t>200T</t>
    <phoneticPr fontId="1" type="noConversion"/>
  </si>
  <si>
    <t>頂勤</t>
    <phoneticPr fontId="1" type="noConversion"/>
  </si>
  <si>
    <t>ABS/TAIRILAC/AG15A1/COAL</t>
    <phoneticPr fontId="1" type="noConversion"/>
  </si>
  <si>
    <t>FX-202-005</t>
    <phoneticPr fontId="1" type="noConversion"/>
  </si>
  <si>
    <t>氮气机台</t>
    <phoneticPr fontId="1" type="noConversion"/>
  </si>
  <si>
    <t>1+1</t>
    <phoneticPr fontId="1" type="noConversion"/>
  </si>
  <si>
    <r>
      <t>0.383</t>
    </r>
    <r>
      <rPr>
        <sz val="12"/>
        <color theme="1"/>
        <rFont val="等线"/>
        <family val="3"/>
        <charset val="134"/>
        <scheme val="minor"/>
      </rPr>
      <t>改</t>
    </r>
    <r>
      <rPr>
        <sz val="12"/>
        <color theme="1"/>
        <rFont val="等线"/>
        <family val="2"/>
        <scheme val="minor"/>
      </rPr>
      <t>0.8</t>
    </r>
    <phoneticPr fontId="1" type="noConversion"/>
  </si>
  <si>
    <r>
      <t>机械手治具、插</t>
    </r>
    <r>
      <rPr>
        <sz val="11"/>
        <color theme="1"/>
        <rFont val="等线"/>
        <family val="2"/>
        <scheme val="minor"/>
      </rPr>
      <t>K</t>
    </r>
    <r>
      <rPr>
        <sz val="11"/>
        <color theme="1"/>
        <rFont val="等线"/>
        <family val="3"/>
        <charset val="134"/>
        <scheme val="minor"/>
      </rPr>
      <t>自
动化治具</t>
    </r>
    <phoneticPr fontId="1" type="noConversion"/>
  </si>
  <si>
    <t>无治具</t>
    <phoneticPr fontId="1" type="noConversion"/>
  </si>
  <si>
    <t>汇亿</t>
    <phoneticPr fontId="1" type="noConversion"/>
  </si>
  <si>
    <t>CS1602</t>
    <phoneticPr fontId="1" type="noConversion"/>
  </si>
  <si>
    <t>不可做</t>
    <phoneticPr fontId="1" type="noConversion"/>
  </si>
  <si>
    <t>用人力太多</t>
    <phoneticPr fontId="1" type="noConversion"/>
  </si>
  <si>
    <t>鑫廈</t>
    <phoneticPr fontId="1" type="noConversion"/>
  </si>
  <si>
    <t>530*670*405mm</t>
    <phoneticPr fontId="1" type="noConversion"/>
  </si>
  <si>
    <t>贴保护膜</t>
    <phoneticPr fontId="1" type="noConversion"/>
  </si>
  <si>
    <t>2+2</t>
    <phoneticPr fontId="1" type="noConversion"/>
  </si>
  <si>
    <t>人工打磨印力痕</t>
    <phoneticPr fontId="1" type="noConversion"/>
  </si>
  <si>
    <t>取产品机械手治具</t>
    <phoneticPr fontId="1" type="noConversion"/>
  </si>
  <si>
    <t>FX-356-006</t>
    <phoneticPr fontId="1" type="noConversion"/>
  </si>
  <si>
    <r>
      <t>C</t>
    </r>
    <r>
      <rPr>
        <sz val="11"/>
        <color theme="1"/>
        <rFont val="等线"/>
        <family val="3"/>
        <charset val="134"/>
        <scheme val="minor"/>
      </rPr>
      <t>型环</t>
    </r>
    <phoneticPr fontId="1" type="noConversion"/>
  </si>
  <si>
    <t>業務提不建議外發</t>
    <phoneticPr fontId="1" type="noConversion"/>
  </si>
  <si>
    <t>H12</t>
    <phoneticPr fontId="1" type="noConversion"/>
  </si>
  <si>
    <t>8376</t>
    <phoneticPr fontId="1" type="noConversion"/>
  </si>
  <si>
    <t xml:space="preserve">
CS1602 </t>
    <phoneticPr fontId="1" type="noConversion"/>
  </si>
  <si>
    <t>PC+ABS/TAIRILAC/AC2300/BLACK</t>
    <phoneticPr fontId="1" type="noConversion"/>
  </si>
  <si>
    <t>A6</t>
    <phoneticPr fontId="1" type="noConversion"/>
  </si>
  <si>
    <t>8379</t>
    <phoneticPr fontId="1" type="noConversion"/>
  </si>
  <si>
    <t>4+4</t>
    <phoneticPr fontId="1" type="noConversion"/>
  </si>
  <si>
    <t>50T</t>
    <phoneticPr fontId="1" type="noConversion"/>
  </si>
  <si>
    <t>0.33/0.27</t>
    <phoneticPr fontId="1" type="noConversion"/>
  </si>
  <si>
    <t>ABS_CHIMEI_PA757_BLACK</t>
    <phoneticPr fontId="1" type="noConversion"/>
  </si>
  <si>
    <t>H10</t>
    <phoneticPr fontId="1" type="noConversion"/>
  </si>
  <si>
    <t>模號</t>
    <phoneticPr fontId="3" type="noConversion"/>
  </si>
  <si>
    <t>穴數</t>
    <phoneticPr fontId="3" type="noConversion"/>
  </si>
  <si>
    <t>噸位</t>
    <phoneticPr fontId="3" type="noConversion"/>
  </si>
  <si>
    <t>週期</t>
    <phoneticPr fontId="3" type="noConversion"/>
  </si>
  <si>
    <t>客戶</t>
    <phoneticPr fontId="3" type="noConversion"/>
  </si>
  <si>
    <t>機種</t>
    <phoneticPr fontId="3" type="noConversion"/>
  </si>
  <si>
    <t>顶钧新旧机种含税价13%</t>
    <phoneticPr fontId="1" type="noConversion"/>
  </si>
  <si>
    <t>旧机种调整后含税价13%</t>
    <phoneticPr fontId="1" type="noConversion"/>
  </si>
  <si>
    <t>產品單重(G)</t>
    <phoneticPr fontId="3" type="noConversion"/>
  </si>
  <si>
    <t>水口單重(G)</t>
    <phoneticPr fontId="3" type="noConversion"/>
  </si>
  <si>
    <t>1人費用180元/1班</t>
    <phoneticPr fontId="1" type="noConversion"/>
  </si>
  <si>
    <t>7折含用人費用</t>
    <phoneticPr fontId="1" type="noConversion"/>
  </si>
  <si>
    <t>鑫廈議價</t>
    <phoneticPr fontId="1" type="noConversion"/>
  </si>
  <si>
    <t>梅庄</t>
    <phoneticPr fontId="1" type="noConversion"/>
  </si>
  <si>
    <t>祥舜</t>
    <phoneticPr fontId="1" type="noConversion"/>
  </si>
  <si>
    <t>廠商</t>
    <phoneticPr fontId="1" type="noConversion"/>
  </si>
  <si>
    <t>机台号</t>
    <phoneticPr fontId="1" type="noConversion"/>
  </si>
  <si>
    <t>模具尺寸</t>
    <phoneticPr fontId="3" type="noConversion"/>
  </si>
  <si>
    <t>标准用人</t>
    <phoneticPr fontId="1" type="noConversion"/>
  </si>
  <si>
    <t>实际用人</t>
    <phoneticPr fontId="1" type="noConversion"/>
  </si>
  <si>
    <t>后工序</t>
    <phoneticPr fontId="1" type="noConversion"/>
  </si>
  <si>
    <t>生产需用专用治具及设备</t>
    <phoneticPr fontId="1" type="noConversion"/>
  </si>
  <si>
    <t>测量专用治具</t>
    <phoneticPr fontId="1" type="noConversion"/>
  </si>
  <si>
    <t>模具可外发时间</t>
    <phoneticPr fontId="1" type="noConversion"/>
  </si>
  <si>
    <t>Forecast /月</t>
    <phoneticPr fontId="1" type="noConversion"/>
  </si>
  <si>
    <t>產能</t>
    <phoneticPr fontId="3" type="noConversion"/>
  </si>
  <si>
    <t>备注</t>
    <phoneticPr fontId="3" type="noConversion"/>
  </si>
  <si>
    <t>SM3360</t>
    <phoneticPr fontId="1" type="noConversion"/>
  </si>
  <si>
    <t>BOTTOM CASE</t>
    <phoneticPr fontId="1" type="noConversion"/>
  </si>
  <si>
    <t>101302027003A/101302027008A/101302027013A/101302027018A/101302027023A/101302027028A/101302027033A</t>
    <phoneticPr fontId="1" type="noConversion"/>
  </si>
  <si>
    <t>頂勤</t>
    <phoneticPr fontId="1" type="noConversion"/>
  </si>
  <si>
    <t>ABS/CHIMEI/PA757</t>
    <phoneticPr fontId="1" type="noConversion"/>
  </si>
  <si>
    <t>450*500*534mm</t>
    <phoneticPr fontId="1" type="noConversion"/>
  </si>
  <si>
    <t>装蓝牙件</t>
    <phoneticPr fontId="1" type="noConversion"/>
  </si>
  <si>
    <t>装蓝牙按键定位治具</t>
    <phoneticPr fontId="1" type="noConversion"/>
  </si>
  <si>
    <t>FX-302-008</t>
    <phoneticPr fontId="1" type="noConversion"/>
  </si>
  <si>
    <t>SM6020</t>
    <phoneticPr fontId="1" type="noConversion"/>
  </si>
  <si>
    <t>C11待试</t>
    <phoneticPr fontId="1" type="noConversion"/>
  </si>
  <si>
    <t>400*600*426mm</t>
    <phoneticPr fontId="1" type="noConversion"/>
  </si>
  <si>
    <t>SK3320</t>
    <phoneticPr fontId="1" type="noConversion"/>
  </si>
  <si>
    <r>
      <t>旭丽</t>
    </r>
    <r>
      <rPr>
        <sz val="11"/>
        <color theme="1"/>
        <rFont val="等线"/>
        <family val="2"/>
        <scheme val="minor"/>
      </rPr>
      <t>/SK3320/</t>
    </r>
    <r>
      <rPr>
        <sz val="11"/>
        <color theme="1"/>
        <rFont val="等线"/>
        <family val="3"/>
        <charset val="134"/>
        <scheme val="minor"/>
      </rPr>
      <t>粘油</t>
    </r>
    <r>
      <rPr>
        <sz val="11"/>
        <color theme="1"/>
        <rFont val="等线"/>
        <family val="2"/>
        <scheme val="minor"/>
      </rPr>
      <t>+</t>
    </r>
    <r>
      <rPr>
        <sz val="11"/>
        <color theme="1"/>
        <rFont val="等线"/>
        <family val="3"/>
        <charset val="134"/>
        <scheme val="minor"/>
      </rPr>
      <t>插</t>
    </r>
    <r>
      <rPr>
        <sz val="11"/>
        <color theme="1"/>
        <rFont val="等线"/>
        <family val="2"/>
        <scheme val="minor"/>
      </rPr>
      <t>KEY/BLACK
KEY_FRAME_R_ASSEMBLY</t>
    </r>
    <phoneticPr fontId="1" type="noConversion"/>
  </si>
  <si>
    <t>不建議外發</t>
    <phoneticPr fontId="1" type="noConversion"/>
  </si>
  <si>
    <t>600*500*572mm</t>
    <phoneticPr fontId="1" type="noConversion"/>
  </si>
  <si>
    <t>左耳壳</t>
    <phoneticPr fontId="1" type="noConversion"/>
  </si>
  <si>
    <t>机械手治具,贴保护膜定位治具</t>
    <phoneticPr fontId="1" type="noConversion"/>
  </si>
  <si>
    <t>右耳壳</t>
    <phoneticPr fontId="1" type="noConversion"/>
  </si>
  <si>
    <t>380*400*382mm</t>
    <phoneticPr fontId="1" type="noConversion"/>
  </si>
  <si>
    <t>145356138017AR</t>
    <phoneticPr fontId="1" type="noConversion"/>
  </si>
  <si>
    <r>
      <t>PA66_101L_</t>
    </r>
    <r>
      <rPr>
        <sz val="11"/>
        <color theme="1"/>
        <rFont val="等线"/>
        <family val="3"/>
        <charset val="134"/>
        <scheme val="minor"/>
      </rPr>
      <t>本色</t>
    </r>
    <r>
      <rPr>
        <sz val="11"/>
        <color theme="1"/>
        <rFont val="等线"/>
        <family val="2"/>
        <scheme val="minor"/>
      </rPr>
      <t>/</t>
    </r>
    <r>
      <rPr>
        <sz val="11"/>
        <color theme="1"/>
        <rFont val="等线"/>
        <family val="3"/>
        <charset val="134"/>
        <scheme val="minor"/>
      </rPr>
      <t>色母</t>
    </r>
    <r>
      <rPr>
        <sz val="11"/>
        <color theme="1"/>
        <rFont val="等线"/>
        <family val="2"/>
        <scheme val="minor"/>
      </rPr>
      <t/>
    </r>
    <phoneticPr fontId="1" type="noConversion"/>
  </si>
  <si>
    <t>支架下盖</t>
    <phoneticPr fontId="1" type="noConversion"/>
  </si>
  <si>
    <t>145356138009AR</t>
    <phoneticPr fontId="1" type="noConversion"/>
  </si>
  <si>
    <t xml:space="preserve"> FX-356-009</t>
    <phoneticPr fontId="1" type="noConversion"/>
  </si>
  <si>
    <t xml:space="preserve">CS1602 </t>
    <phoneticPr fontId="1" type="noConversion"/>
  </si>
  <si>
    <t>麦克风上盖/麦克风下盖</t>
    <phoneticPr fontId="1" type="noConversion"/>
  </si>
  <si>
    <t xml:space="preserve">145356138014AR/145356138015AR </t>
    <phoneticPr fontId="1" type="noConversion"/>
  </si>
  <si>
    <t xml:space="preserve"> FX-353-017
FX-353-016</t>
    <phoneticPr fontId="1" type="noConversion"/>
  </si>
  <si>
    <t xml:space="preserve">201317012601A                                                           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</si>
</sst>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￥-804]#,##0.0"/>
    <numFmt numFmtId="178" formatCode="0.00_);[Red]\(0.00\)"/>
    <numFmt numFmtId="179" formatCode="0.000_);[Red]\(0.000\)"/>
  </numFmts>
  <fonts count="3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6"/>
    </font>
    <font>
      <sz val="9"/>
      <name val="等线"/>
      <family val="2"/>
      <charset val="136"/>
      <scheme val="minor"/>
    </font>
    <font>
      <sz val="12"/>
      <color indexed="8"/>
      <name val="宋体"/>
      <family val="3"/>
      <charset val="136"/>
    </font>
    <font>
      <sz val="12"/>
      <color theme="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2"/>
      <charset val="134"/>
    </font>
    <font>
      <sz val="12"/>
      <color rgb="FF000000"/>
      <name val="楷体"/>
      <family val="3"/>
      <charset val="134"/>
    </font>
    <font>
      <sz val="11"/>
      <color rgb="FF000000"/>
      <name val="楷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color indexed="8"/>
      <name val="Verdana"/>
      <family val="2"/>
      <charset val="134"/>
    </font>
    <font>
      <sz val="12"/>
      <color theme="1"/>
      <name val="等线"/>
      <family val="2"/>
      <charset val="136"/>
      <scheme val="minor"/>
    </font>
    <font>
      <sz val="12"/>
      <color theme="1"/>
      <name val="等线"/>
      <family val="2"/>
      <scheme val="minor"/>
    </font>
    <font>
      <sz val="12"/>
      <name val="楷体"/>
      <family val="3"/>
      <charset val="134"/>
    </font>
    <font>
      <sz val="13"/>
      <color indexed="8"/>
      <name val="楷体"/>
      <family val="3"/>
      <charset val="134"/>
    </font>
    <font>
      <sz val="13"/>
      <color theme="1"/>
      <name val="楷体"/>
      <family val="3"/>
      <charset val="134"/>
    </font>
    <font>
      <sz val="13"/>
      <color theme="1"/>
      <name val="等线"/>
      <family val="2"/>
      <scheme val="minor"/>
    </font>
    <font>
      <sz val="12"/>
      <name val="新細明體"/>
      <family val="22"/>
      <charset val="134"/>
    </font>
    <font>
      <sz val="14"/>
      <color indexed="8"/>
      <name val="楷体"/>
      <family val="3"/>
      <charset val="134"/>
    </font>
    <font>
      <sz val="8"/>
      <color indexed="8"/>
      <name val="楷体"/>
      <family val="3"/>
      <charset val="134"/>
    </font>
    <font>
      <sz val="14"/>
      <color theme="1"/>
      <name val="楷体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177" fontId="0" fillId="0" borderId="0"/>
    <xf numFmtId="177" fontId="4" fillId="0" borderId="0">
      <alignment vertical="center"/>
    </xf>
    <xf numFmtId="177" fontId="2" fillId="0" borderId="0">
      <alignment vertical="center"/>
    </xf>
    <xf numFmtId="177" fontId="7" fillId="0" borderId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4" fillId="0" borderId="0" applyNumberFormat="0" applyFill="0" applyBorder="0" applyProtection="0">
      <alignment vertical="top" wrapText="1"/>
    </xf>
    <xf numFmtId="177" fontId="15" fillId="0" borderId="0">
      <alignment vertical="center"/>
    </xf>
    <xf numFmtId="177" fontId="11" fillId="0" borderId="0">
      <alignment vertical="center"/>
    </xf>
  </cellStyleXfs>
  <cellXfs count="81">
    <xf numFmtId="177" fontId="0" fillId="0" borderId="0" xfId="0"/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0" fillId="0" borderId="0" xfId="0" applyNumberFormat="1" applyAlignment="1"/>
    <xf numFmtId="176" fontId="0" fillId="2" borderId="1" xfId="0" applyNumberFormat="1" applyFill="1" applyBorder="1" applyAlignment="1">
      <alignment horizontal="center"/>
    </xf>
    <xf numFmtId="176" fontId="0" fillId="2" borderId="0" xfId="0" applyNumberFormat="1" applyFill="1" applyAlignmen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shrinkToFit="1"/>
    </xf>
    <xf numFmtId="176" fontId="5" fillId="2" borderId="2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176" fontId="11" fillId="2" borderId="1" xfId="2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/>
    </xf>
    <xf numFmtId="176" fontId="5" fillId="2" borderId="1" xfId="8" applyNumberFormat="1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78" fontId="16" fillId="2" borderId="1" xfId="0" applyNumberFormat="1" applyFont="1" applyFill="1" applyBorder="1" applyAlignment="1">
      <alignment horizontal="center"/>
    </xf>
    <xf numFmtId="178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 shrinkToFit="1"/>
    </xf>
    <xf numFmtId="178" fontId="0" fillId="2" borderId="1" xfId="0" applyNumberFormat="1" applyFill="1" applyBorder="1" applyAlignment="1">
      <alignment horizontal="center"/>
    </xf>
    <xf numFmtId="176" fontId="13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 shrinkToFit="1"/>
    </xf>
    <xf numFmtId="0" fontId="0" fillId="0" borderId="1" xfId="0" applyNumberFormat="1" applyBorder="1" applyAlignment="1">
      <alignment horizontal="center" vertical="center" wrapText="1"/>
    </xf>
    <xf numFmtId="176" fontId="18" fillId="2" borderId="1" xfId="1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/>
    </xf>
    <xf numFmtId="176" fontId="20" fillId="0" borderId="0" xfId="0" applyNumberFormat="1" applyFont="1" applyAlignment="1"/>
    <xf numFmtId="176" fontId="18" fillId="4" borderId="1" xfId="1" applyNumberFormat="1" applyFont="1" applyFill="1" applyBorder="1" applyAlignment="1">
      <alignment horizontal="center" vertical="center" wrapText="1"/>
    </xf>
    <xf numFmtId="179" fontId="21" fillId="0" borderId="2" xfId="4" applyNumberFormat="1" applyFont="1" applyFill="1" applyBorder="1" applyAlignment="1">
      <alignment horizontal="center" vertical="center"/>
    </xf>
    <xf numFmtId="179" fontId="21" fillId="0" borderId="1" xfId="4" applyNumberFormat="1" applyFont="1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/>
    </xf>
    <xf numFmtId="179" fontId="5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22" fillId="4" borderId="1" xfId="1" applyNumberFormat="1" applyFont="1" applyFill="1" applyBorder="1" applyAlignment="1">
      <alignment horizontal="center" vertical="center" wrapText="1"/>
    </xf>
    <xf numFmtId="176" fontId="22" fillId="2" borderId="1" xfId="1" applyNumberFormat="1" applyFont="1" applyFill="1" applyBorder="1" applyAlignment="1">
      <alignment horizontal="center" vertical="center" wrapText="1"/>
    </xf>
    <xf numFmtId="176" fontId="23" fillId="2" borderId="1" xfId="1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/>
    </xf>
    <xf numFmtId="179" fontId="5" fillId="3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Border="1" applyAlignment="1">
      <alignment horizontal="center" vertical="center" wrapText="1" shrinkToFit="1"/>
    </xf>
    <xf numFmtId="179" fontId="0" fillId="2" borderId="1" xfId="0" applyNumberForma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shrinkToFit="1"/>
    </xf>
    <xf numFmtId="179" fontId="0" fillId="0" borderId="1" xfId="0" applyNumberFormat="1" applyBorder="1" applyAlignment="1">
      <alignment horizontal="center" vertical="center" shrinkToFit="1"/>
    </xf>
    <xf numFmtId="0" fontId="27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wrapText="1"/>
    </xf>
    <xf numFmtId="179" fontId="0" fillId="2" borderId="1" xfId="0" applyNumberForma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9" fontId="29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176" fontId="30" fillId="2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9">
    <cellStyle name="常规" xfId="0" builtinId="0"/>
    <cellStyle name="常规 3" xfId="8"/>
    <cellStyle name="一般 2" xfId="3"/>
    <cellStyle name="一般 2 5" xfId="6"/>
    <cellStyle name="一般 3" xfId="1"/>
    <cellStyle name="一般 4" xfId="5"/>
    <cellStyle name="一般 5" xfId="4"/>
    <cellStyle name="一般 9" xfId="7"/>
    <cellStyle name="一般_Mibtech Tooling List_08062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142875</xdr:rowOff>
    </xdr:from>
    <xdr:to>
      <xdr:col>20</xdr:col>
      <xdr:colOff>455486</xdr:colOff>
      <xdr:row>66</xdr:row>
      <xdr:rowOff>27503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96200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20</xdr:col>
      <xdr:colOff>455486</xdr:colOff>
      <xdr:row>116</xdr:row>
      <xdr:rowOff>65603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78305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171450</xdr:rowOff>
    </xdr:from>
    <xdr:to>
      <xdr:col>19</xdr:col>
      <xdr:colOff>684086</xdr:colOff>
      <xdr:row>50</xdr:row>
      <xdr:rowOff>56078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"/>
          <a:ext cx="13714286" cy="857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19</xdr:col>
      <xdr:colOff>684086</xdr:colOff>
      <xdr:row>50</xdr:row>
      <xdr:rowOff>151328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workbookViewId="0">
      <selection activeCell="H4" sqref="H4"/>
    </sheetView>
  </sheetViews>
  <sheetFormatPr defaultColWidth="9" defaultRowHeight="14.25"/>
  <cols>
    <col min="1" max="1" width="5.25" style="3" customWidth="1"/>
    <col min="2" max="2" width="8.25" style="3" customWidth="1"/>
    <col min="3" max="3" width="5.25" style="3" customWidth="1"/>
    <col min="4" max="4" width="6.25" style="3" customWidth="1"/>
    <col min="5" max="5" width="5.375" style="3" customWidth="1"/>
    <col min="6" max="6" width="6" style="3" hidden="1" customWidth="1"/>
    <col min="7" max="7" width="9" style="3" customWidth="1"/>
    <col min="8" max="8" width="25.75" style="3" customWidth="1"/>
    <col min="9" max="9" width="19.875" style="3" customWidth="1"/>
    <col min="10" max="10" width="8.75" style="3" customWidth="1"/>
    <col min="11" max="11" width="10.5" style="3" customWidth="1"/>
    <col min="12" max="12" width="9.5" style="3" hidden="1" customWidth="1"/>
    <col min="13" max="13" width="8.25" style="3" hidden="1" customWidth="1"/>
    <col min="14" max="14" width="8.25" style="3" customWidth="1"/>
    <col min="15" max="15" width="10.25" style="3" customWidth="1"/>
    <col min="16" max="19" width="8.5" style="3" customWidth="1"/>
    <col min="20" max="20" width="17.25" style="3" customWidth="1"/>
    <col min="21" max="21" width="10.25" style="3" customWidth="1"/>
    <col min="22" max="22" width="17.875" style="3" customWidth="1"/>
    <col min="23" max="23" width="8.375" style="3" customWidth="1"/>
    <col min="24" max="24" width="18.875" style="3" customWidth="1"/>
    <col min="25" max="26" width="5.875" style="3" customWidth="1"/>
    <col min="27" max="27" width="9" style="3"/>
    <col min="28" max="28" width="22.25" style="3" customWidth="1"/>
    <col min="29" max="29" width="19.625" style="3" customWidth="1"/>
    <col min="30" max="32" width="9" style="3"/>
    <col min="33" max="33" width="15.125" style="3" customWidth="1"/>
    <col min="34" max="34" width="8.25" style="3" customWidth="1"/>
    <col min="35" max="16384" width="9" style="4"/>
  </cols>
  <sheetData>
    <row r="1" spans="1:34" s="35" customFormat="1" ht="49.9" customHeight="1">
      <c r="A1" s="33" t="s">
        <v>30</v>
      </c>
      <c r="B1" s="33" t="s">
        <v>74</v>
      </c>
      <c r="C1" s="33" t="s">
        <v>75</v>
      </c>
      <c r="D1" s="33" t="s">
        <v>76</v>
      </c>
      <c r="E1" s="33" t="s">
        <v>77</v>
      </c>
      <c r="F1" s="33" t="s">
        <v>78</v>
      </c>
      <c r="G1" s="33" t="s">
        <v>79</v>
      </c>
      <c r="H1" s="33" t="s">
        <v>0</v>
      </c>
      <c r="I1" s="33" t="s">
        <v>1</v>
      </c>
      <c r="J1" s="36" t="s">
        <v>80</v>
      </c>
      <c r="K1" s="36" t="s">
        <v>81</v>
      </c>
      <c r="L1" s="33" t="s">
        <v>82</v>
      </c>
      <c r="M1" s="33" t="s">
        <v>83</v>
      </c>
      <c r="N1" s="44" t="s">
        <v>84</v>
      </c>
      <c r="O1" s="45" t="s">
        <v>85</v>
      </c>
      <c r="P1" s="33" t="s">
        <v>27</v>
      </c>
      <c r="Q1" s="33" t="s">
        <v>86</v>
      </c>
      <c r="R1" s="33" t="s">
        <v>31</v>
      </c>
      <c r="S1" s="33" t="s">
        <v>87</v>
      </c>
      <c r="T1" s="33" t="s">
        <v>88</v>
      </c>
      <c r="U1" s="33" t="s">
        <v>89</v>
      </c>
      <c r="V1" s="33" t="s">
        <v>32</v>
      </c>
      <c r="W1" s="46" t="s">
        <v>90</v>
      </c>
      <c r="X1" s="33" t="s">
        <v>91</v>
      </c>
      <c r="Y1" s="33" t="s">
        <v>92</v>
      </c>
      <c r="Z1" s="33" t="s">
        <v>93</v>
      </c>
      <c r="AA1" s="33" t="s">
        <v>94</v>
      </c>
      <c r="AB1" s="33" t="s">
        <v>95</v>
      </c>
      <c r="AC1" s="33" t="s">
        <v>96</v>
      </c>
      <c r="AD1" s="33" t="s">
        <v>97</v>
      </c>
      <c r="AE1" s="33" t="s">
        <v>98</v>
      </c>
      <c r="AF1" s="47" t="s">
        <v>99</v>
      </c>
      <c r="AG1" s="34" t="s">
        <v>100</v>
      </c>
      <c r="AH1" s="33"/>
    </row>
    <row r="2" spans="1:34" ht="85.5">
      <c r="A2" s="43">
        <v>1</v>
      </c>
      <c r="B2" s="1">
        <v>2970</v>
      </c>
      <c r="C2" s="1">
        <v>4</v>
      </c>
      <c r="D2" s="13" t="s">
        <v>41</v>
      </c>
      <c r="E2" s="1">
        <v>35</v>
      </c>
      <c r="F2" s="14" t="s">
        <v>15</v>
      </c>
      <c r="G2" s="32" t="s">
        <v>101</v>
      </c>
      <c r="H2" s="2" t="s">
        <v>102</v>
      </c>
      <c r="I2" s="15" t="s">
        <v>103</v>
      </c>
      <c r="J2" s="37">
        <f>((72.8+10)/3600*E2/C2)*1.13</f>
        <v>0.22741249999999996</v>
      </c>
      <c r="K2" s="37"/>
      <c r="L2" s="20">
        <v>16.920000000000002</v>
      </c>
      <c r="M2" s="21">
        <v>0.8</v>
      </c>
      <c r="N2" s="21">
        <f>360/AF2</f>
        <v>3.9772727272727265E-2</v>
      </c>
      <c r="O2" s="21">
        <f>J2+(N2*3)</f>
        <v>0.34673068181818179</v>
      </c>
      <c r="P2" s="40">
        <v>0.65</v>
      </c>
      <c r="Q2" s="40">
        <v>0.623</v>
      </c>
      <c r="R2" s="40">
        <v>0.62</v>
      </c>
      <c r="S2" s="21"/>
      <c r="T2" s="21"/>
      <c r="U2" s="28" t="s">
        <v>104</v>
      </c>
      <c r="V2" s="2" t="s">
        <v>105</v>
      </c>
      <c r="W2" s="17" t="s">
        <v>33</v>
      </c>
      <c r="X2" s="17" t="s">
        <v>106</v>
      </c>
      <c r="Y2" s="12">
        <v>5</v>
      </c>
      <c r="Z2" s="17">
        <v>5</v>
      </c>
      <c r="AA2" s="1" t="s">
        <v>107</v>
      </c>
      <c r="AB2" s="1" t="s">
        <v>108</v>
      </c>
      <c r="AC2" s="1" t="s">
        <v>109</v>
      </c>
      <c r="AD2" s="1"/>
      <c r="AE2" s="1"/>
      <c r="AF2" s="5">
        <f>3600/E2*C2*22</f>
        <v>9051.4285714285725</v>
      </c>
      <c r="AG2" s="48" t="s">
        <v>45</v>
      </c>
      <c r="AH2" s="21">
        <f>R2/O2</f>
        <v>1.7881313437531752</v>
      </c>
    </row>
    <row r="3" spans="1:34" ht="36" customHeight="1">
      <c r="A3" s="43">
        <v>2</v>
      </c>
      <c r="B3" s="1">
        <v>3066</v>
      </c>
      <c r="C3" s="1">
        <v>2</v>
      </c>
      <c r="D3" s="13" t="s">
        <v>2</v>
      </c>
      <c r="E3" s="1">
        <v>28</v>
      </c>
      <c r="F3" s="14" t="s">
        <v>38</v>
      </c>
      <c r="G3" s="8" t="s">
        <v>39</v>
      </c>
      <c r="H3" s="2" t="s">
        <v>19</v>
      </c>
      <c r="I3" s="15" t="s">
        <v>130</v>
      </c>
      <c r="J3" s="37">
        <f>(68.4/3600*E3/C3)*1.13</f>
        <v>0.30058000000000001</v>
      </c>
      <c r="K3" s="37"/>
      <c r="L3" s="16">
        <v>10.505000000000001</v>
      </c>
      <c r="M3" s="1">
        <v>2.17</v>
      </c>
      <c r="N3" s="21"/>
      <c r="O3" s="40">
        <f>J3</f>
        <v>0.30058000000000001</v>
      </c>
      <c r="P3" s="40">
        <v>0.33</v>
      </c>
      <c r="Q3" s="40">
        <v>0.33</v>
      </c>
      <c r="R3" s="40"/>
      <c r="S3" s="49">
        <v>0.30099999999999999</v>
      </c>
      <c r="T3" s="40">
        <v>0.30099999999999999</v>
      </c>
      <c r="U3" s="28" t="s">
        <v>25</v>
      </c>
      <c r="V3" s="2" t="s">
        <v>20</v>
      </c>
      <c r="W3" s="17" t="s">
        <v>34</v>
      </c>
      <c r="X3" s="17"/>
      <c r="Y3" s="12">
        <v>1</v>
      </c>
      <c r="Z3" s="17">
        <v>1</v>
      </c>
      <c r="AA3" s="1"/>
      <c r="AB3" s="1" t="s">
        <v>40</v>
      </c>
      <c r="AC3" s="1" t="s">
        <v>21</v>
      </c>
      <c r="AD3" s="1"/>
      <c r="AE3" s="1"/>
      <c r="AF3" s="5">
        <f t="shared" ref="AF3:AF11" si="0">3600/E3*C3*22</f>
        <v>5657.1428571428578</v>
      </c>
      <c r="AG3" s="19"/>
      <c r="AH3" s="21">
        <f>Q3/O3</f>
        <v>1.09787743695522</v>
      </c>
    </row>
    <row r="4" spans="1:34" ht="36" customHeight="1">
      <c r="A4" s="43">
        <v>3</v>
      </c>
      <c r="B4" s="1">
        <v>2851</v>
      </c>
      <c r="C4" s="1">
        <v>2</v>
      </c>
      <c r="D4" s="13" t="s">
        <v>18</v>
      </c>
      <c r="E4" s="1">
        <v>32</v>
      </c>
      <c r="F4" s="14" t="s">
        <v>38</v>
      </c>
      <c r="G4" s="8" t="s">
        <v>110</v>
      </c>
      <c r="H4" s="2" t="s">
        <v>22</v>
      </c>
      <c r="I4" s="15" t="s">
        <v>16</v>
      </c>
      <c r="J4" s="37">
        <f>((61.2+10)/3600*E4/C4)*1.13</f>
        <v>0.35758222222222225</v>
      </c>
      <c r="K4" s="37">
        <f>((68+10)/3600*E4/C4)*1.13</f>
        <v>0.39173333333333332</v>
      </c>
      <c r="L4" s="16">
        <v>27.2</v>
      </c>
      <c r="M4" s="1">
        <v>6.68</v>
      </c>
      <c r="N4" s="21"/>
      <c r="O4" s="40">
        <f>K4</f>
        <v>0.39173333333333332</v>
      </c>
      <c r="P4" s="40">
        <v>0.55000000000000004</v>
      </c>
      <c r="Q4" s="40">
        <v>0.53300000000000003</v>
      </c>
      <c r="R4" s="40">
        <v>0.53</v>
      </c>
      <c r="S4" s="1"/>
      <c r="T4" s="1"/>
      <c r="U4" s="28" t="s">
        <v>42</v>
      </c>
      <c r="V4" s="2" t="s">
        <v>43</v>
      </c>
      <c r="W4" s="17" t="s">
        <v>111</v>
      </c>
      <c r="X4" s="17" t="s">
        <v>112</v>
      </c>
      <c r="Y4" s="12">
        <v>1</v>
      </c>
      <c r="Z4" s="17">
        <v>1</v>
      </c>
      <c r="AA4" s="1"/>
      <c r="AB4" s="1" t="s">
        <v>40</v>
      </c>
      <c r="AC4" s="1" t="s">
        <v>44</v>
      </c>
      <c r="AD4" s="1"/>
      <c r="AE4" s="1"/>
      <c r="AF4" s="5">
        <f t="shared" si="0"/>
        <v>4950</v>
      </c>
      <c r="AG4" s="48" t="s">
        <v>45</v>
      </c>
      <c r="AH4" s="21">
        <f>R4/O4</f>
        <v>1.3529611980939416</v>
      </c>
    </row>
    <row r="5" spans="1:34" ht="50.45" customHeight="1">
      <c r="A5" s="43">
        <v>4</v>
      </c>
      <c r="B5" s="1">
        <v>3290</v>
      </c>
      <c r="C5" s="7" t="s">
        <v>46</v>
      </c>
      <c r="D5" s="7">
        <v>230</v>
      </c>
      <c r="E5" s="7">
        <v>27</v>
      </c>
      <c r="F5" s="10" t="s">
        <v>15</v>
      </c>
      <c r="G5" s="8" t="s">
        <v>113</v>
      </c>
      <c r="H5" s="22" t="s">
        <v>114</v>
      </c>
      <c r="I5" s="25" t="s">
        <v>35</v>
      </c>
      <c r="J5" s="37">
        <f>((88.2/3600*E5/1)*1.13)/2</f>
        <v>0.37374749999999995</v>
      </c>
      <c r="K5" s="37"/>
      <c r="L5" s="11">
        <v>23.35</v>
      </c>
      <c r="M5" s="11">
        <v>15.75</v>
      </c>
      <c r="N5" s="21">
        <f t="shared" ref="N5:N11" si="1">360/AF5</f>
        <v>6.1363636363636363E-2</v>
      </c>
      <c r="O5" s="40">
        <f>J5+N5</f>
        <v>0.4351111363636363</v>
      </c>
      <c r="P5" s="50" t="s">
        <v>47</v>
      </c>
      <c r="Q5" s="51">
        <v>0.38</v>
      </c>
      <c r="R5" s="52"/>
      <c r="S5" s="53">
        <v>0.39300000000000002</v>
      </c>
      <c r="T5" s="54" t="s">
        <v>36</v>
      </c>
      <c r="U5" s="28" t="s">
        <v>115</v>
      </c>
      <c r="V5" s="31" t="s">
        <v>17</v>
      </c>
      <c r="W5" s="7" t="s">
        <v>37</v>
      </c>
      <c r="X5" s="11" t="s">
        <v>116</v>
      </c>
      <c r="Y5" s="11">
        <v>3</v>
      </c>
      <c r="Z5" s="7">
        <v>3</v>
      </c>
      <c r="AA5" s="7"/>
      <c r="AB5" s="55" t="s">
        <v>48</v>
      </c>
      <c r="AC5" s="28" t="s">
        <v>49</v>
      </c>
      <c r="AD5" s="18"/>
      <c r="AE5" s="18"/>
      <c r="AF5" s="5">
        <f>3600/E5*2*22</f>
        <v>5866.666666666667</v>
      </c>
      <c r="AG5" s="7"/>
      <c r="AH5" s="21">
        <f>Q5/O5</f>
        <v>0.87334009231706233</v>
      </c>
    </row>
    <row r="6" spans="1:34" ht="36" customHeight="1">
      <c r="A6" s="43">
        <v>5</v>
      </c>
      <c r="B6" s="80">
        <v>8377</v>
      </c>
      <c r="C6" s="80" t="s">
        <v>23</v>
      </c>
      <c r="D6" s="80">
        <v>200</v>
      </c>
      <c r="E6" s="80">
        <v>33</v>
      </c>
      <c r="F6" s="28" t="s">
        <v>3</v>
      </c>
      <c r="G6" s="25" t="s">
        <v>4</v>
      </c>
      <c r="H6" s="42" t="s">
        <v>117</v>
      </c>
      <c r="I6" s="25" t="s">
        <v>11</v>
      </c>
      <c r="J6" s="37">
        <f>((72.8/3600*E6/2)*1.13)/2</f>
        <v>0.18852166666666664</v>
      </c>
      <c r="K6" s="37"/>
      <c r="L6" s="42">
        <v>25.6</v>
      </c>
      <c r="M6" s="80">
        <v>8</v>
      </c>
      <c r="N6" s="65">
        <f t="shared" si="1"/>
        <v>3.7499999999999999E-2</v>
      </c>
      <c r="O6" s="67">
        <f>J6+(N6*6)</f>
        <v>0.41352166666666662</v>
      </c>
      <c r="P6" s="56">
        <v>0.56000000000000005</v>
      </c>
      <c r="Q6" s="57">
        <v>0.56000000000000005</v>
      </c>
      <c r="R6" s="56"/>
      <c r="S6" s="42" t="s">
        <v>52</v>
      </c>
      <c r="T6" s="69" t="s">
        <v>26</v>
      </c>
      <c r="U6" s="71" t="s">
        <v>54</v>
      </c>
      <c r="V6" s="30" t="s">
        <v>6</v>
      </c>
      <c r="W6" s="58"/>
      <c r="X6" s="69" t="s">
        <v>55</v>
      </c>
      <c r="Y6" s="79">
        <v>8</v>
      </c>
      <c r="Z6" s="79">
        <v>8</v>
      </c>
      <c r="AA6" s="73" t="s">
        <v>56</v>
      </c>
      <c r="AB6" s="75" t="s">
        <v>118</v>
      </c>
      <c r="AC6" s="24" t="s">
        <v>12</v>
      </c>
      <c r="AD6" s="18"/>
      <c r="AE6" s="43">
        <v>40000</v>
      </c>
      <c r="AF6" s="77">
        <f>3600/E6*4*22</f>
        <v>9600</v>
      </c>
      <c r="AG6" s="5"/>
      <c r="AH6" s="21">
        <f>Q6/O6</f>
        <v>1.3542216651283894</v>
      </c>
    </row>
    <row r="7" spans="1:34" ht="36" customHeight="1">
      <c r="A7" s="43">
        <v>6</v>
      </c>
      <c r="B7" s="80"/>
      <c r="C7" s="80"/>
      <c r="D7" s="80"/>
      <c r="E7" s="80"/>
      <c r="F7" s="25" t="s">
        <v>50</v>
      </c>
      <c r="G7" s="25" t="s">
        <v>51</v>
      </c>
      <c r="H7" s="26" t="s">
        <v>119</v>
      </c>
      <c r="I7" s="27" t="s">
        <v>24</v>
      </c>
      <c r="J7" s="37">
        <f>((72.8/3600*E6/2)*1.13)/2</f>
        <v>0.18852166666666664</v>
      </c>
      <c r="K7" s="37"/>
      <c r="L7" s="42">
        <v>25.4</v>
      </c>
      <c r="M7" s="80"/>
      <c r="N7" s="66"/>
      <c r="O7" s="68"/>
      <c r="P7" s="56">
        <v>0.56000000000000005</v>
      </c>
      <c r="Q7" s="57">
        <v>0.56000000000000005</v>
      </c>
      <c r="R7" s="56"/>
      <c r="S7" s="42" t="s">
        <v>52</v>
      </c>
      <c r="T7" s="70"/>
      <c r="U7" s="72"/>
      <c r="V7" s="30" t="s">
        <v>6</v>
      </c>
      <c r="W7" s="59"/>
      <c r="X7" s="70"/>
      <c r="Y7" s="79"/>
      <c r="Z7" s="79"/>
      <c r="AA7" s="74"/>
      <c r="AB7" s="76"/>
      <c r="AC7" s="24" t="s">
        <v>13</v>
      </c>
      <c r="AD7" s="1"/>
      <c r="AE7" s="43">
        <v>40000</v>
      </c>
      <c r="AF7" s="78"/>
      <c r="AG7" s="5"/>
      <c r="AH7" s="21"/>
    </row>
    <row r="8" spans="1:34" s="6" customFormat="1" ht="36" customHeight="1">
      <c r="A8" s="43">
        <v>7</v>
      </c>
      <c r="B8" s="80">
        <v>8373</v>
      </c>
      <c r="C8" s="80" t="s">
        <v>57</v>
      </c>
      <c r="D8" s="80">
        <v>200</v>
      </c>
      <c r="E8" s="80">
        <v>28</v>
      </c>
      <c r="F8" s="25" t="s">
        <v>50</v>
      </c>
      <c r="G8" s="25" t="s">
        <v>51</v>
      </c>
      <c r="H8" s="42" t="s">
        <v>7</v>
      </c>
      <c r="I8" s="42" t="s">
        <v>8</v>
      </c>
      <c r="J8" s="37">
        <f>((72.8/3600*E8/2)*1.13)/2</f>
        <v>0.15995777777777775</v>
      </c>
      <c r="K8" s="37"/>
      <c r="L8" s="42">
        <v>8.5</v>
      </c>
      <c r="M8" s="80">
        <v>3.39</v>
      </c>
      <c r="N8" s="65">
        <f t="shared" si="1"/>
        <v>3.1818181818181815E-2</v>
      </c>
      <c r="O8" s="67">
        <f>J8+(N8*6)</f>
        <v>0.35086686868686867</v>
      </c>
      <c r="P8" s="56">
        <v>0.48</v>
      </c>
      <c r="Q8" s="57">
        <v>0.48</v>
      </c>
      <c r="R8" s="56"/>
      <c r="S8" s="42" t="s">
        <v>52</v>
      </c>
      <c r="T8" s="69" t="s">
        <v>53</v>
      </c>
      <c r="U8" s="71" t="s">
        <v>28</v>
      </c>
      <c r="V8" s="30" t="s">
        <v>5</v>
      </c>
      <c r="W8" s="58"/>
      <c r="X8" s="69" t="s">
        <v>120</v>
      </c>
      <c r="Y8" s="64">
        <v>8</v>
      </c>
      <c r="Z8" s="79">
        <v>8</v>
      </c>
      <c r="AA8" s="73" t="s">
        <v>58</v>
      </c>
      <c r="AB8" s="73" t="s">
        <v>59</v>
      </c>
      <c r="AC8" s="24" t="s">
        <v>14</v>
      </c>
      <c r="AD8" s="5"/>
      <c r="AE8" s="43">
        <v>40000</v>
      </c>
      <c r="AF8" s="77">
        <f>3600/E8*4*22</f>
        <v>11314.285714285716</v>
      </c>
      <c r="AG8" s="5"/>
      <c r="AH8" s="21">
        <f>Q8/O8</f>
        <v>1.3680402535480665</v>
      </c>
    </row>
    <row r="9" spans="1:34" s="6" customFormat="1" ht="36" customHeight="1">
      <c r="A9" s="43">
        <v>8</v>
      </c>
      <c r="B9" s="80"/>
      <c r="C9" s="80"/>
      <c r="D9" s="80"/>
      <c r="E9" s="80"/>
      <c r="F9" s="25" t="s">
        <v>50</v>
      </c>
      <c r="G9" s="25" t="s">
        <v>51</v>
      </c>
      <c r="H9" s="42" t="s">
        <v>9</v>
      </c>
      <c r="I9" s="42" t="s">
        <v>10</v>
      </c>
      <c r="J9" s="37">
        <f>((72.8/3600*E8/2)*1.13)/2</f>
        <v>0.15995777777777775</v>
      </c>
      <c r="K9" s="37"/>
      <c r="L9" s="42">
        <v>8.5</v>
      </c>
      <c r="M9" s="80"/>
      <c r="N9" s="66"/>
      <c r="O9" s="68"/>
      <c r="P9" s="56">
        <v>0.48</v>
      </c>
      <c r="Q9" s="57">
        <v>0.48</v>
      </c>
      <c r="R9" s="56"/>
      <c r="S9" s="42" t="s">
        <v>52</v>
      </c>
      <c r="T9" s="70"/>
      <c r="U9" s="72"/>
      <c r="V9" s="30" t="s">
        <v>5</v>
      </c>
      <c r="W9" s="59"/>
      <c r="X9" s="70"/>
      <c r="Y9" s="64"/>
      <c r="Z9" s="79"/>
      <c r="AA9" s="74"/>
      <c r="AB9" s="74"/>
      <c r="AC9" s="24" t="s">
        <v>60</v>
      </c>
      <c r="AD9" s="5"/>
      <c r="AE9" s="43">
        <v>40000</v>
      </c>
      <c r="AF9" s="78"/>
      <c r="AG9" s="5"/>
      <c r="AH9" s="21"/>
    </row>
    <row r="10" spans="1:34" s="6" customFormat="1" ht="36" customHeight="1">
      <c r="A10" s="43">
        <v>9</v>
      </c>
      <c r="B10" s="1">
        <v>19001</v>
      </c>
      <c r="C10" s="5">
        <v>8</v>
      </c>
      <c r="D10" s="13" t="s">
        <v>70</v>
      </c>
      <c r="E10" s="5">
        <v>17</v>
      </c>
      <c r="F10" s="25" t="s">
        <v>50</v>
      </c>
      <c r="G10" s="25" t="s">
        <v>51</v>
      </c>
      <c r="H10" s="42" t="s">
        <v>61</v>
      </c>
      <c r="I10" s="5" t="s">
        <v>121</v>
      </c>
      <c r="J10" s="37">
        <f>(50.7/3600*E10/C10)*1.13</f>
        <v>3.3817604166666668E-2</v>
      </c>
      <c r="K10" s="37"/>
      <c r="L10" s="23">
        <v>0.06</v>
      </c>
      <c r="M10" s="23">
        <v>0.16</v>
      </c>
      <c r="N10" s="21"/>
      <c r="O10" s="40">
        <f>J10</f>
        <v>3.3817604166666668E-2</v>
      </c>
      <c r="P10" s="39">
        <v>0.04</v>
      </c>
      <c r="Q10" s="39">
        <v>0.04</v>
      </c>
      <c r="R10" s="39"/>
      <c r="S10" s="39">
        <v>3.4000000000000002E-2</v>
      </c>
      <c r="T10" s="60">
        <v>3.4000000000000002E-2</v>
      </c>
      <c r="U10" s="41" t="s">
        <v>62</v>
      </c>
      <c r="V10" s="30" t="s">
        <v>122</v>
      </c>
      <c r="W10" s="5" t="s">
        <v>63</v>
      </c>
      <c r="X10" s="5"/>
      <c r="Y10" s="5">
        <v>1</v>
      </c>
      <c r="Z10" s="5"/>
      <c r="AA10" s="5"/>
      <c r="AB10" s="5"/>
      <c r="AC10" s="29" t="s">
        <v>49</v>
      </c>
      <c r="AD10" s="5"/>
      <c r="AE10" s="5"/>
      <c r="AF10" s="5">
        <f t="shared" si="0"/>
        <v>37270.588235294112</v>
      </c>
      <c r="AG10" s="5"/>
      <c r="AH10" s="21">
        <f>Q10/O10</f>
        <v>1.182815902713392</v>
      </c>
    </row>
    <row r="11" spans="1:34" ht="36" customHeight="1">
      <c r="A11" s="43">
        <v>10</v>
      </c>
      <c r="B11" s="1" t="s">
        <v>64</v>
      </c>
      <c r="C11" s="7">
        <v>4</v>
      </c>
      <c r="D11" s="7">
        <v>150</v>
      </c>
      <c r="E11" s="7">
        <v>28</v>
      </c>
      <c r="F11" s="7" t="s">
        <v>50</v>
      </c>
      <c r="G11" s="8" t="s">
        <v>65</v>
      </c>
      <c r="H11" s="42" t="s">
        <v>123</v>
      </c>
      <c r="I11" s="9" t="s">
        <v>124</v>
      </c>
      <c r="J11" s="37">
        <f>(68.4/3600*E11/C11)*1.13</f>
        <v>0.15029000000000001</v>
      </c>
      <c r="K11" s="37"/>
      <c r="L11" s="7">
        <v>2.5</v>
      </c>
      <c r="M11" s="7">
        <v>2.6</v>
      </c>
      <c r="N11" s="21">
        <f t="shared" si="1"/>
        <v>3.1818181818181815E-2</v>
      </c>
      <c r="O11" s="40">
        <f t="shared" ref="O11" si="2">J11+N11</f>
        <v>0.18210818181818184</v>
      </c>
      <c r="P11" s="61">
        <v>0.27</v>
      </c>
      <c r="Q11" s="61">
        <v>0.27</v>
      </c>
      <c r="R11" s="61"/>
      <c r="S11" s="7" t="s">
        <v>52</v>
      </c>
      <c r="T11" s="62">
        <v>0.2</v>
      </c>
      <c r="U11" s="28" t="s">
        <v>29</v>
      </c>
      <c r="V11" s="32" t="s">
        <v>66</v>
      </c>
      <c r="W11" s="17" t="s">
        <v>67</v>
      </c>
      <c r="X11" s="7"/>
      <c r="Y11" s="7">
        <v>3</v>
      </c>
      <c r="Z11" s="17"/>
      <c r="AA11" s="63"/>
      <c r="AB11" s="12"/>
      <c r="AC11" s="1" t="s">
        <v>125</v>
      </c>
      <c r="AD11" s="1"/>
      <c r="AE11" s="1"/>
      <c r="AF11" s="5">
        <f t="shared" si="0"/>
        <v>11314.285714285716</v>
      </c>
      <c r="AG11" s="5"/>
      <c r="AH11" s="21">
        <f>Q11/O11</f>
        <v>1.4826351968610068</v>
      </c>
    </row>
    <row r="12" spans="1:34" s="6" customFormat="1" ht="36" customHeight="1">
      <c r="A12" s="43">
        <v>11</v>
      </c>
      <c r="B12" s="1" t="s">
        <v>68</v>
      </c>
      <c r="C12" s="7" t="s">
        <v>69</v>
      </c>
      <c r="D12" s="7" t="s">
        <v>70</v>
      </c>
      <c r="E12" s="7">
        <v>25</v>
      </c>
      <c r="F12" s="7" t="s">
        <v>50</v>
      </c>
      <c r="G12" s="8" t="s">
        <v>126</v>
      </c>
      <c r="H12" s="42" t="s">
        <v>127</v>
      </c>
      <c r="I12" s="9" t="s">
        <v>128</v>
      </c>
      <c r="J12" s="38">
        <f>((50.7/3600*E12/4)*1.13)/2</f>
        <v>4.9731770833333334E-2</v>
      </c>
      <c r="K12" s="38"/>
      <c r="L12" s="7" t="s">
        <v>71</v>
      </c>
      <c r="M12" s="7">
        <v>0.3</v>
      </c>
      <c r="N12" s="21"/>
      <c r="O12" s="40">
        <f>J12</f>
        <v>4.9731770833333334E-2</v>
      </c>
      <c r="P12" s="61">
        <v>0.06</v>
      </c>
      <c r="Q12" s="61">
        <v>0.06</v>
      </c>
      <c r="R12" s="61"/>
      <c r="S12" s="7">
        <v>0.05</v>
      </c>
      <c r="T12" s="62">
        <v>0.05</v>
      </c>
      <c r="U12" s="28" t="s">
        <v>29</v>
      </c>
      <c r="V12" s="32" t="s">
        <v>72</v>
      </c>
      <c r="W12" s="5" t="s">
        <v>73</v>
      </c>
      <c r="X12" s="7"/>
      <c r="Y12" s="7">
        <v>1</v>
      </c>
      <c r="Z12" s="5"/>
      <c r="AA12" s="5"/>
      <c r="AB12" s="5"/>
      <c r="AC12" s="30" t="s">
        <v>129</v>
      </c>
      <c r="AD12" s="5"/>
      <c r="AE12" s="5"/>
      <c r="AF12" s="5">
        <f>3600/E12*8*22</f>
        <v>25344</v>
      </c>
      <c r="AG12" s="5"/>
      <c r="AH12" s="21">
        <f>Q12/O12</f>
        <v>1.2064722207676597</v>
      </c>
    </row>
    <row r="25" spans="34:34">
      <c r="AH25" s="4"/>
    </row>
    <row r="26" spans="34:34">
      <c r="AH26" s="4"/>
    </row>
    <row r="27" spans="34:34">
      <c r="AH27" s="4"/>
    </row>
  </sheetData>
  <mergeCells count="30">
    <mergeCell ref="Y6:Y7"/>
    <mergeCell ref="N6:N7"/>
    <mergeCell ref="O6:O7"/>
    <mergeCell ref="T6:T7"/>
    <mergeCell ref="U6:U7"/>
    <mergeCell ref="X6:X7"/>
    <mergeCell ref="B6:B7"/>
    <mergeCell ref="C6:C7"/>
    <mergeCell ref="D6:D7"/>
    <mergeCell ref="E6:E7"/>
    <mergeCell ref="M6:M7"/>
    <mergeCell ref="B8:B9"/>
    <mergeCell ref="C8:C9"/>
    <mergeCell ref="D8:D9"/>
    <mergeCell ref="E8:E9"/>
    <mergeCell ref="M8:M9"/>
    <mergeCell ref="AA6:AA7"/>
    <mergeCell ref="AB6:AB7"/>
    <mergeCell ref="AF6:AF7"/>
    <mergeCell ref="Z8:Z9"/>
    <mergeCell ref="AA8:AA9"/>
    <mergeCell ref="AB8:AB9"/>
    <mergeCell ref="AF8:AF9"/>
    <mergeCell ref="Z6:Z7"/>
    <mergeCell ref="Y8:Y9"/>
    <mergeCell ref="N8:N9"/>
    <mergeCell ref="O8:O9"/>
    <mergeCell ref="T8:T9"/>
    <mergeCell ref="U8:U9"/>
    <mergeCell ref="X8:X9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 20.12.9 邮件核定单价21.1.6</vt:lpstr>
      <vt:lpstr>祥舜回复</vt:lpstr>
      <vt:lpstr>梅庄 回复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2021-01-09T02:04:45Z</dcterms:modified>
</cp:coreProperties>
</file>